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bdieko\Desktop\BSC - Project JUMP\16 May 2016\"/>
    </mc:Choice>
  </mc:AlternateContent>
  <bookViews>
    <workbookView xWindow="0" yWindow="0" windowWidth="15360" windowHeight="7020" tabRatio="920" firstSheet="13" activeTab="17"/>
  </bookViews>
  <sheets>
    <sheet name="Mandatory Documents" sheetId="6" r:id="rId1"/>
    <sheet name="Addendum A" sheetId="1" r:id="rId2"/>
    <sheet name="Addendum C" sheetId="3" r:id="rId3"/>
    <sheet name="Proof of Concepts" sheetId="4" r:id="rId4"/>
    <sheet name="C.1.1 Acc Payable" sheetId="7" r:id="rId5"/>
    <sheet name="C1.2 Acc Receivable" sheetId="15" r:id="rId6"/>
    <sheet name="C1.3 Planning&amp;Budgeting" sheetId="16" r:id="rId7"/>
    <sheet name="C1.4 GL" sheetId="17" r:id="rId8"/>
    <sheet name="C1.5 Bank Recon" sheetId="18" r:id="rId9"/>
    <sheet name="C1.6 Cash Management" sheetId="19" r:id="rId10"/>
    <sheet name="C.2.1 Purchasing" sheetId="8" r:id="rId11"/>
    <sheet name="C2.2 Tender&amp;Contract" sheetId="21" r:id="rId12"/>
    <sheet name="C2.3 Fixed assets" sheetId="20" r:id="rId13"/>
    <sheet name="C.3.1 Personnel Management" sheetId="9" r:id="rId14"/>
    <sheet name="C3.2 Payroll Management" sheetId="22" r:id="rId15"/>
    <sheet name="C3.3 Leave Management" sheetId="23" r:id="rId16"/>
    <sheet name="C3.4 Overtime Management" sheetId="24" r:id="rId17"/>
    <sheet name="C.4 General &amp; Technical" sheetId="10" r:id="rId18"/>
    <sheet name="C.6 Mobility" sheetId="11" r:id="rId19"/>
    <sheet name="C.7 Non-Functional" sheetId="25" r:id="rId20"/>
    <sheet name="C.7 Portal" sheetId="12" r:id="rId2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2" i="1" l="1"/>
  <c r="C32" i="1"/>
  <c r="F56" i="1" l="1"/>
  <c r="F133" i="1" l="1"/>
  <c r="F120" i="1"/>
  <c r="F119" i="1"/>
  <c r="F114" i="1"/>
  <c r="F113" i="1"/>
  <c r="F112" i="1"/>
  <c r="F110" i="1"/>
  <c r="F109" i="1"/>
  <c r="F107" i="1"/>
  <c r="F106" i="1"/>
  <c r="F105" i="1"/>
  <c r="F104" i="1"/>
  <c r="F103" i="1"/>
  <c r="F102" i="1"/>
  <c r="F101" i="1"/>
  <c r="F100" i="1"/>
  <c r="F94" i="1"/>
  <c r="F95" i="1" s="1"/>
  <c r="H95" i="1" s="1"/>
  <c r="F89" i="1"/>
  <c r="F88" i="1"/>
  <c r="F87" i="1"/>
  <c r="F86" i="1"/>
  <c r="F85" i="1"/>
  <c r="F84" i="1"/>
  <c r="F83" i="1"/>
  <c r="F82" i="1"/>
  <c r="F81" i="1"/>
  <c r="F80" i="1"/>
  <c r="F79" i="1"/>
  <c r="F78" i="1"/>
  <c r="F77" i="1"/>
  <c r="F76" i="1"/>
  <c r="F75" i="1"/>
  <c r="F74" i="1"/>
  <c r="F73" i="1"/>
  <c r="F72" i="1"/>
  <c r="F71" i="1"/>
  <c r="F70" i="1"/>
  <c r="F69" i="1"/>
  <c r="F68" i="1"/>
  <c r="F67" i="1"/>
  <c r="F66" i="1"/>
  <c r="F65" i="1"/>
  <c r="F64" i="1"/>
  <c r="F63" i="1"/>
  <c r="F62" i="1"/>
  <c r="F57" i="1"/>
  <c r="F55" i="1"/>
  <c r="F54" i="1"/>
  <c r="F53" i="1"/>
  <c r="F52" i="1"/>
  <c r="F51" i="1"/>
  <c r="F50" i="1"/>
  <c r="F49" i="1"/>
  <c r="F48" i="1"/>
  <c r="F47" i="1"/>
  <c r="F40" i="1"/>
  <c r="F39" i="1"/>
  <c r="F38" i="1"/>
  <c r="F37" i="1"/>
  <c r="F36" i="1"/>
  <c r="F31" i="1"/>
  <c r="F30" i="1"/>
  <c r="F29" i="1"/>
  <c r="F18" i="1"/>
  <c r="F19" i="1"/>
  <c r="F20" i="1"/>
  <c r="F21" i="1"/>
  <c r="F22" i="1"/>
  <c r="F23" i="1"/>
  <c r="F24" i="1"/>
  <c r="F17" i="1"/>
  <c r="E146" i="1"/>
  <c r="F25" i="1" l="1"/>
  <c r="H25" i="1" s="1"/>
  <c r="F115" i="1"/>
  <c r="H115" i="1" s="1"/>
  <c r="F90" i="1"/>
  <c r="H90" i="1" s="1"/>
  <c r="F32" i="1"/>
  <c r="H32" i="1" s="1"/>
  <c r="F146" i="1"/>
  <c r="H146" i="1" s="1"/>
  <c r="F58" i="1"/>
  <c r="H58" i="1" s="1"/>
  <c r="F41" i="1"/>
  <c r="H41" i="1" s="1"/>
  <c r="D23" i="3"/>
  <c r="D22" i="3"/>
  <c r="D20" i="3"/>
  <c r="D19" i="3"/>
  <c r="D18" i="3"/>
  <c r="D17" i="3"/>
  <c r="D16" i="3"/>
  <c r="D11" i="3"/>
  <c r="D14" i="3"/>
  <c r="D13" i="3"/>
  <c r="D12" i="3"/>
  <c r="D10" i="3"/>
  <c r="D9" i="3"/>
  <c r="D8" i="3"/>
  <c r="D6" i="3"/>
  <c r="G51" i="12"/>
  <c r="G49" i="12"/>
  <c r="F49" i="12"/>
  <c r="F18" i="12"/>
  <c r="G18" i="12" s="1"/>
  <c r="F19" i="12"/>
  <c r="G19" i="12"/>
  <c r="F20" i="12"/>
  <c r="G20" i="12" s="1"/>
  <c r="F21" i="12"/>
  <c r="G21" i="12"/>
  <c r="F22" i="12"/>
  <c r="G22" i="12" s="1"/>
  <c r="F23" i="12"/>
  <c r="G23" i="12"/>
  <c r="F24" i="12"/>
  <c r="G24" i="12" s="1"/>
  <c r="F25" i="12"/>
  <c r="G25" i="12"/>
  <c r="F26" i="12"/>
  <c r="G26" i="12" s="1"/>
  <c r="F27" i="12"/>
  <c r="G27" i="12"/>
  <c r="F28" i="12"/>
  <c r="G28" i="12" s="1"/>
  <c r="F29" i="12"/>
  <c r="G29" i="12"/>
  <c r="F30" i="12"/>
  <c r="G30" i="12" s="1"/>
  <c r="F31" i="12"/>
  <c r="G31" i="12"/>
  <c r="F32" i="12"/>
  <c r="G32" i="12" s="1"/>
  <c r="F33" i="12"/>
  <c r="G33" i="12"/>
  <c r="F34" i="12"/>
  <c r="G34" i="12" s="1"/>
  <c r="F35" i="12"/>
  <c r="G35" i="12"/>
  <c r="F36" i="12"/>
  <c r="G36" i="12" s="1"/>
  <c r="F37" i="12"/>
  <c r="G37" i="12"/>
  <c r="F38" i="12"/>
  <c r="G38" i="12" s="1"/>
  <c r="F39" i="12"/>
  <c r="G39" i="12"/>
  <c r="F40" i="12"/>
  <c r="G40" i="12" s="1"/>
  <c r="F41" i="12"/>
  <c r="G41" i="12"/>
  <c r="F42" i="12"/>
  <c r="G42" i="12" s="1"/>
  <c r="F43" i="12"/>
  <c r="G43" i="12"/>
  <c r="F44" i="12"/>
  <c r="G44" i="12" s="1"/>
  <c r="F45" i="12"/>
  <c r="G45" i="12"/>
  <c r="F46" i="12"/>
  <c r="G46" i="12" s="1"/>
  <c r="F47" i="12"/>
  <c r="G47" i="12"/>
  <c r="F48" i="12"/>
  <c r="G48" i="12" s="1"/>
  <c r="G20" i="11" l="1"/>
  <c r="G18" i="11"/>
  <c r="F18" i="11"/>
  <c r="G151" i="10"/>
  <c r="G22" i="24"/>
  <c r="G20" i="24"/>
  <c r="F20" i="24"/>
  <c r="G27" i="23"/>
  <c r="G25" i="23"/>
  <c r="F25" i="23"/>
  <c r="G86" i="22"/>
  <c r="G84" i="22"/>
  <c r="F84" i="22"/>
  <c r="G43" i="21"/>
  <c r="G72" i="8"/>
  <c r="G28" i="19"/>
  <c r="G26" i="18"/>
  <c r="G47" i="17"/>
  <c r="G41" i="15"/>
  <c r="F14" i="25"/>
  <c r="G14" i="25" s="1"/>
  <c r="F15" i="25"/>
  <c r="G15" i="25" s="1"/>
  <c r="F16" i="25"/>
  <c r="G16" i="25" s="1"/>
  <c r="F17" i="25"/>
  <c r="G17" i="25"/>
  <c r="F18" i="25"/>
  <c r="G18" i="25" s="1"/>
  <c r="F19" i="25"/>
  <c r="G19" i="25"/>
  <c r="F20" i="25"/>
  <c r="G20" i="25" s="1"/>
  <c r="F21" i="25"/>
  <c r="G21" i="25"/>
  <c r="F22" i="25"/>
  <c r="G22" i="25" s="1"/>
  <c r="F23" i="25"/>
  <c r="G23" i="25" s="1"/>
  <c r="F24" i="25"/>
  <c r="G24" i="25" s="1"/>
  <c r="F25" i="25"/>
  <c r="G25" i="25"/>
  <c r="F26" i="25"/>
  <c r="G26" i="25" s="1"/>
  <c r="F27" i="25"/>
  <c r="G27" i="25"/>
  <c r="F28" i="25"/>
  <c r="G28" i="25" s="1"/>
  <c r="F29" i="25"/>
  <c r="G29" i="25"/>
  <c r="F30" i="25"/>
  <c r="G30" i="25" s="1"/>
  <c r="F31" i="25"/>
  <c r="G31" i="25" s="1"/>
  <c r="F32" i="25"/>
  <c r="G32" i="25" s="1"/>
  <c r="F33" i="25"/>
  <c r="G33" i="25"/>
  <c r="F34" i="25"/>
  <c r="G34" i="25" s="1"/>
  <c r="F35" i="25"/>
  <c r="G35" i="25"/>
  <c r="F36" i="25"/>
  <c r="G36" i="25" s="1"/>
  <c r="F37" i="25"/>
  <c r="G37" i="25"/>
  <c r="F38" i="25"/>
  <c r="G38" i="25" s="1"/>
  <c r="F39" i="25"/>
  <c r="G39" i="25" s="1"/>
  <c r="F40" i="25"/>
  <c r="G40" i="25" s="1"/>
  <c r="F41" i="25"/>
  <c r="G41" i="25"/>
  <c r="F42" i="25"/>
  <c r="G42" i="25" s="1"/>
  <c r="F43" i="25"/>
  <c r="G43" i="25"/>
  <c r="F44" i="25"/>
  <c r="G44" i="25" s="1"/>
  <c r="F45" i="25"/>
  <c r="G45" i="25"/>
  <c r="F46" i="25"/>
  <c r="G46" i="25" s="1"/>
  <c r="F47" i="25"/>
  <c r="G47" i="25" s="1"/>
  <c r="F48" i="25"/>
  <c r="G48" i="25" s="1"/>
  <c r="F13" i="25"/>
  <c r="G13" i="25" s="1"/>
  <c r="F14" i="12"/>
  <c r="G14" i="12" s="1"/>
  <c r="F15" i="12"/>
  <c r="G15" i="12" s="1"/>
  <c r="F16" i="12"/>
  <c r="G16" i="12" s="1"/>
  <c r="F17" i="12"/>
  <c r="G17" i="12" s="1"/>
  <c r="F13" i="12"/>
  <c r="G13" i="12" s="1"/>
  <c r="F14" i="11"/>
  <c r="G14" i="11" s="1"/>
  <c r="F15" i="11"/>
  <c r="G15" i="11"/>
  <c r="F16" i="11"/>
  <c r="G16" i="11" s="1"/>
  <c r="F17" i="11"/>
  <c r="G17" i="11"/>
  <c r="F13" i="11"/>
  <c r="G13" i="11" s="1"/>
  <c r="F14" i="24"/>
  <c r="G14" i="24" s="1"/>
  <c r="F15" i="24"/>
  <c r="G15" i="24"/>
  <c r="F16" i="24"/>
  <c r="G16" i="24" s="1"/>
  <c r="F17" i="24"/>
  <c r="G17" i="24"/>
  <c r="F18" i="24"/>
  <c r="G18" i="24" s="1"/>
  <c r="F19" i="24"/>
  <c r="G19" i="24"/>
  <c r="F13" i="24"/>
  <c r="G13" i="24" s="1"/>
  <c r="F14" i="23"/>
  <c r="G14" i="23" s="1"/>
  <c r="F15" i="23"/>
  <c r="G15" i="23"/>
  <c r="F16" i="23"/>
  <c r="G16" i="23" s="1"/>
  <c r="F17" i="23"/>
  <c r="G17" i="23"/>
  <c r="F18" i="23"/>
  <c r="G18" i="23" s="1"/>
  <c r="F19" i="23"/>
  <c r="G19" i="23"/>
  <c r="F20" i="23"/>
  <c r="G20" i="23" s="1"/>
  <c r="F21" i="23"/>
  <c r="G21" i="23"/>
  <c r="F22" i="23"/>
  <c r="G22" i="23" s="1"/>
  <c r="F23" i="23"/>
  <c r="G23" i="23"/>
  <c r="F24" i="23"/>
  <c r="G24" i="23" s="1"/>
  <c r="F13" i="23"/>
  <c r="G13" i="23" s="1"/>
  <c r="A14" i="23"/>
  <c r="A15" i="23" s="1"/>
  <c r="A16" i="23" s="1"/>
  <c r="A17" i="23" s="1"/>
  <c r="A18" i="23" s="1"/>
  <c r="A19" i="23" s="1"/>
  <c r="A20" i="23" s="1"/>
  <c r="A21" i="23" s="1"/>
  <c r="A22" i="23" s="1"/>
  <c r="A23" i="23" s="1"/>
  <c r="A24" i="23" s="1"/>
  <c r="F61" i="9"/>
  <c r="G61" i="9" s="1"/>
  <c r="F62" i="9"/>
  <c r="G62" i="9" s="1"/>
  <c r="F63" i="9"/>
  <c r="G63" i="9" s="1"/>
  <c r="F64" i="9"/>
  <c r="G64" i="9" s="1"/>
  <c r="F65" i="9"/>
  <c r="G65" i="9" s="1"/>
  <c r="F66" i="9"/>
  <c r="G66" i="9" s="1"/>
  <c r="F67" i="9"/>
  <c r="G67" i="9" s="1"/>
  <c r="F68" i="9"/>
  <c r="G68" i="9"/>
  <c r="F69" i="9"/>
  <c r="G69" i="9" s="1"/>
  <c r="F70" i="9"/>
  <c r="G70" i="9" s="1"/>
  <c r="F71" i="9"/>
  <c r="G71" i="9" s="1"/>
  <c r="F72" i="9"/>
  <c r="G72" i="9" s="1"/>
  <c r="F147" i="10"/>
  <c r="G147" i="10" s="1"/>
  <c r="F148" i="10"/>
  <c r="G148" i="10" s="1"/>
  <c r="G49" i="25" l="1"/>
  <c r="G51" i="25" s="1"/>
  <c r="D21" i="3" s="1"/>
  <c r="F49" i="25"/>
  <c r="F14" i="22"/>
  <c r="G14" i="22" s="1"/>
  <c r="F15" i="22"/>
  <c r="G15" i="22"/>
  <c r="F16" i="22"/>
  <c r="G16" i="22" s="1"/>
  <c r="F17" i="22"/>
  <c r="G17" i="22"/>
  <c r="F18" i="22"/>
  <c r="G18" i="22" s="1"/>
  <c r="F19" i="22"/>
  <c r="G19" i="22"/>
  <c r="F20" i="22"/>
  <c r="G20" i="22" s="1"/>
  <c r="F21" i="22"/>
  <c r="G21" i="22"/>
  <c r="F22" i="22"/>
  <c r="G22" i="22" s="1"/>
  <c r="F23" i="22"/>
  <c r="G23" i="22"/>
  <c r="F24" i="22"/>
  <c r="G24" i="22" s="1"/>
  <c r="F25" i="22"/>
  <c r="G25" i="22"/>
  <c r="F26" i="22"/>
  <c r="G26" i="22" s="1"/>
  <c r="F27" i="22"/>
  <c r="G27" i="22"/>
  <c r="F28" i="22"/>
  <c r="G28" i="22" s="1"/>
  <c r="F29" i="22"/>
  <c r="G29" i="22"/>
  <c r="F30" i="22"/>
  <c r="G30" i="22" s="1"/>
  <c r="F31" i="22"/>
  <c r="G31" i="22"/>
  <c r="F32" i="22"/>
  <c r="G32" i="22" s="1"/>
  <c r="F33" i="22"/>
  <c r="G33" i="22"/>
  <c r="F34" i="22"/>
  <c r="G34" i="22" s="1"/>
  <c r="F35" i="22"/>
  <c r="G35" i="22"/>
  <c r="F36" i="22"/>
  <c r="G36" i="22" s="1"/>
  <c r="F37" i="22"/>
  <c r="G37" i="22"/>
  <c r="F38" i="22"/>
  <c r="G38" i="22" s="1"/>
  <c r="F39" i="22"/>
  <c r="G39" i="22"/>
  <c r="F40" i="22"/>
  <c r="G40" i="22" s="1"/>
  <c r="F41" i="22"/>
  <c r="G41" i="22"/>
  <c r="F42" i="22"/>
  <c r="G42" i="22" s="1"/>
  <c r="F43" i="22"/>
  <c r="G43" i="22"/>
  <c r="F44" i="22"/>
  <c r="G44" i="22" s="1"/>
  <c r="F45" i="22"/>
  <c r="G45" i="22"/>
  <c r="F46" i="22"/>
  <c r="G46" i="22" s="1"/>
  <c r="F47" i="22"/>
  <c r="G47" i="22"/>
  <c r="F48" i="22"/>
  <c r="G48" i="22" s="1"/>
  <c r="F49" i="22"/>
  <c r="G49" i="22"/>
  <c r="F50" i="22"/>
  <c r="G50" i="22" s="1"/>
  <c r="F51" i="22"/>
  <c r="G51" i="22"/>
  <c r="F52" i="22"/>
  <c r="G52" i="22" s="1"/>
  <c r="F53" i="22"/>
  <c r="G53" i="22"/>
  <c r="F54" i="22"/>
  <c r="G54" i="22" s="1"/>
  <c r="F55" i="22"/>
  <c r="G55" i="22"/>
  <c r="F56" i="22"/>
  <c r="G56" i="22" s="1"/>
  <c r="F57" i="22"/>
  <c r="G57" i="22"/>
  <c r="F58" i="22"/>
  <c r="G58" i="22" s="1"/>
  <c r="F59" i="22"/>
  <c r="G59" i="22"/>
  <c r="F60" i="22"/>
  <c r="G60" i="22" s="1"/>
  <c r="F61" i="22"/>
  <c r="G61" i="22"/>
  <c r="F62" i="22"/>
  <c r="G62" i="22" s="1"/>
  <c r="F63" i="22"/>
  <c r="G63" i="22"/>
  <c r="F64" i="22"/>
  <c r="G64" i="22" s="1"/>
  <c r="F65" i="22"/>
  <c r="G65" i="22"/>
  <c r="F66" i="22"/>
  <c r="G66" i="22" s="1"/>
  <c r="F67" i="22"/>
  <c r="G67" i="22"/>
  <c r="F68" i="22"/>
  <c r="G68" i="22" s="1"/>
  <c r="F69" i="22"/>
  <c r="G69" i="22"/>
  <c r="F70" i="22"/>
  <c r="G70" i="22" s="1"/>
  <c r="F71" i="22"/>
  <c r="G71" i="22"/>
  <c r="F72" i="22"/>
  <c r="G72" i="22" s="1"/>
  <c r="F73" i="22"/>
  <c r="G73" i="22"/>
  <c r="F74" i="22"/>
  <c r="G74" i="22" s="1"/>
  <c r="F75" i="22"/>
  <c r="G75" i="22"/>
  <c r="F76" i="22"/>
  <c r="G76" i="22" s="1"/>
  <c r="F77" i="22"/>
  <c r="G77" i="22"/>
  <c r="F78" i="22"/>
  <c r="G78" i="22" s="1"/>
  <c r="F79" i="22"/>
  <c r="G79" i="22"/>
  <c r="F80" i="22"/>
  <c r="G80" i="22" s="1"/>
  <c r="F81" i="22"/>
  <c r="G81" i="22"/>
  <c r="F82" i="22"/>
  <c r="G82" i="22" s="1"/>
  <c r="F83" i="22"/>
  <c r="G83" i="22"/>
  <c r="F13" i="22"/>
  <c r="G13" i="22" s="1"/>
  <c r="A15" i="22"/>
  <c r="A16" i="22" s="1"/>
  <c r="A17" i="22" s="1"/>
  <c r="A18" i="22" s="1"/>
  <c r="A19" i="22" s="1"/>
  <c r="A20" i="22" s="1"/>
  <c r="A21" i="22" s="1"/>
  <c r="A22" i="22" s="1"/>
  <c r="A23" i="22" s="1"/>
  <c r="A24" i="22" s="1"/>
  <c r="A25" i="22" s="1"/>
  <c r="A26" i="22" s="1"/>
  <c r="A27" i="22" s="1"/>
  <c r="A28" i="22" s="1"/>
  <c r="A29" i="22" s="1"/>
  <c r="A30" i="22" s="1"/>
  <c r="A31" i="22" s="1"/>
  <c r="A32" i="22" s="1"/>
  <c r="A33" i="22" s="1"/>
  <c r="A34" i="22" s="1"/>
  <c r="A35" i="22" s="1"/>
  <c r="A36" i="22" s="1"/>
  <c r="A37" i="22" s="1"/>
  <c r="A38" i="22" s="1"/>
  <c r="A39" i="22" s="1"/>
  <c r="A40" i="22" s="1"/>
  <c r="A41" i="22" s="1"/>
  <c r="A42" i="22" s="1"/>
  <c r="A43" i="22" s="1"/>
  <c r="A44" i="22" s="1"/>
  <c r="A45" i="22" s="1"/>
  <c r="A46" i="22" s="1"/>
  <c r="A47" i="22" s="1"/>
  <c r="A48" i="22" s="1"/>
  <c r="A49" i="22" s="1"/>
  <c r="A50" i="22" s="1"/>
  <c r="A51" i="22" s="1"/>
  <c r="A52" i="22" s="1"/>
  <c r="A53" i="22" s="1"/>
  <c r="A54" i="22" s="1"/>
  <c r="A55" i="22" s="1"/>
  <c r="A56" i="22" s="1"/>
  <c r="A57" i="22" s="1"/>
  <c r="A58" i="22" s="1"/>
  <c r="A59" i="22" s="1"/>
  <c r="A60" i="22" s="1"/>
  <c r="A61" i="22" s="1"/>
  <c r="A62" i="22" s="1"/>
  <c r="A63" i="22" s="1"/>
  <c r="A64" i="22" s="1"/>
  <c r="A65" i="22" s="1"/>
  <c r="A66" i="22" s="1"/>
  <c r="A67" i="22" s="1"/>
  <c r="A68" i="22" s="1"/>
  <c r="A69" i="22" s="1"/>
  <c r="A70" i="22" s="1"/>
  <c r="A71" i="22" s="1"/>
  <c r="A72" i="22" s="1"/>
  <c r="A73" i="22" s="1"/>
  <c r="A74" i="22" s="1"/>
  <c r="A75" i="22" s="1"/>
  <c r="A76" i="22" s="1"/>
  <c r="A77" i="22" s="1"/>
  <c r="A78" i="22" s="1"/>
  <c r="A79" i="22" s="1"/>
  <c r="A80" i="22" s="1"/>
  <c r="A81" i="22" s="1"/>
  <c r="A82" i="22" s="1"/>
  <c r="A83" i="22" s="1"/>
  <c r="A14" i="22"/>
  <c r="F14" i="9"/>
  <c r="G14" i="9" s="1"/>
  <c r="F15" i="9"/>
  <c r="G15" i="9" s="1"/>
  <c r="F16" i="9"/>
  <c r="G16" i="9" s="1"/>
  <c r="F17" i="9"/>
  <c r="G17" i="9" s="1"/>
  <c r="F18" i="9"/>
  <c r="G18" i="9" s="1"/>
  <c r="F19" i="9"/>
  <c r="G19" i="9" s="1"/>
  <c r="F20" i="9"/>
  <c r="G20" i="9" s="1"/>
  <c r="F21" i="9"/>
  <c r="G21" i="9" s="1"/>
  <c r="F22" i="9"/>
  <c r="G22" i="9" s="1"/>
  <c r="F23" i="9"/>
  <c r="G23" i="9" s="1"/>
  <c r="F24" i="9"/>
  <c r="G24" i="9" s="1"/>
  <c r="F25" i="9"/>
  <c r="G25" i="9" s="1"/>
  <c r="F26" i="9"/>
  <c r="G26" i="9" s="1"/>
  <c r="F27" i="9"/>
  <c r="G27" i="9" s="1"/>
  <c r="F28" i="9"/>
  <c r="G28" i="9" s="1"/>
  <c r="F29" i="9"/>
  <c r="G29" i="9" s="1"/>
  <c r="F30" i="9"/>
  <c r="G30" i="9" s="1"/>
  <c r="F31" i="9"/>
  <c r="G31" i="9" s="1"/>
  <c r="F32" i="9"/>
  <c r="G32" i="9" s="1"/>
  <c r="F33" i="9"/>
  <c r="G33" i="9" s="1"/>
  <c r="F34" i="9"/>
  <c r="G34" i="9" s="1"/>
  <c r="F35" i="9"/>
  <c r="G35" i="9" s="1"/>
  <c r="F36" i="9"/>
  <c r="G36" i="9" s="1"/>
  <c r="F37" i="9"/>
  <c r="G37" i="9" s="1"/>
  <c r="F38" i="9"/>
  <c r="G38" i="9" s="1"/>
  <c r="F39" i="9"/>
  <c r="G39" i="9" s="1"/>
  <c r="F40" i="9"/>
  <c r="G40" i="9" s="1"/>
  <c r="F41" i="9"/>
  <c r="G41" i="9" s="1"/>
  <c r="F42" i="9"/>
  <c r="G42" i="9" s="1"/>
  <c r="F43" i="9"/>
  <c r="G43" i="9" s="1"/>
  <c r="F44" i="9"/>
  <c r="G44" i="9" s="1"/>
  <c r="F45" i="9"/>
  <c r="G45" i="9" s="1"/>
  <c r="F46" i="9"/>
  <c r="G46" i="9" s="1"/>
  <c r="F47" i="9"/>
  <c r="G47" i="9" s="1"/>
  <c r="F48" i="9"/>
  <c r="G48" i="9" s="1"/>
  <c r="F49" i="9"/>
  <c r="G49" i="9"/>
  <c r="F50" i="9"/>
  <c r="G50" i="9" s="1"/>
  <c r="F51" i="9"/>
  <c r="G51" i="9" s="1"/>
  <c r="F52" i="9"/>
  <c r="G52" i="9" s="1"/>
  <c r="F53" i="9"/>
  <c r="G53" i="9" s="1"/>
  <c r="F54" i="9"/>
  <c r="G54" i="9" s="1"/>
  <c r="F55" i="9"/>
  <c r="G55" i="9" s="1"/>
  <c r="F56" i="9"/>
  <c r="G56" i="9" s="1"/>
  <c r="F57" i="9"/>
  <c r="G57" i="9" s="1"/>
  <c r="F58" i="9"/>
  <c r="G58" i="9" s="1"/>
  <c r="F59" i="9"/>
  <c r="G59" i="9" s="1"/>
  <c r="F60" i="9"/>
  <c r="G60" i="9" s="1"/>
  <c r="F13" i="9"/>
  <c r="F14" i="20"/>
  <c r="G14" i="20" s="1"/>
  <c r="F15" i="20"/>
  <c r="G15" i="20" s="1"/>
  <c r="F16" i="20"/>
  <c r="G16" i="20" s="1"/>
  <c r="F17" i="20"/>
  <c r="G17" i="20" s="1"/>
  <c r="F18" i="20"/>
  <c r="G18" i="20" s="1"/>
  <c r="F19" i="20"/>
  <c r="G19" i="20" s="1"/>
  <c r="F20" i="20"/>
  <c r="G20" i="20" s="1"/>
  <c r="F21" i="20"/>
  <c r="G21" i="20"/>
  <c r="F22" i="20"/>
  <c r="G22" i="20" s="1"/>
  <c r="F23" i="20"/>
  <c r="G23" i="20" s="1"/>
  <c r="F24" i="20"/>
  <c r="G24" i="20" s="1"/>
  <c r="F25" i="20"/>
  <c r="G25" i="20" s="1"/>
  <c r="F26" i="20"/>
  <c r="G26" i="20" s="1"/>
  <c r="F27" i="20"/>
  <c r="G27" i="20" s="1"/>
  <c r="F28" i="20"/>
  <c r="G28" i="20" s="1"/>
  <c r="F29" i="20"/>
  <c r="G29" i="20" s="1"/>
  <c r="F30" i="20"/>
  <c r="G30" i="20" s="1"/>
  <c r="F31" i="20"/>
  <c r="G31" i="20" s="1"/>
  <c r="F32" i="20"/>
  <c r="G32" i="20" s="1"/>
  <c r="F33" i="20"/>
  <c r="G33" i="20" s="1"/>
  <c r="F13" i="20"/>
  <c r="G13" i="20" s="1"/>
  <c r="A14" i="20"/>
  <c r="A15" i="20" s="1"/>
  <c r="A16" i="20" s="1"/>
  <c r="A17" i="20" s="1"/>
  <c r="A18" i="20" s="1"/>
  <c r="A19" i="20" s="1"/>
  <c r="A20" i="20" s="1"/>
  <c r="A21" i="20" s="1"/>
  <c r="A22" i="20" s="1"/>
  <c r="A23" i="20" s="1"/>
  <c r="A24" i="20" s="1"/>
  <c r="A25" i="20" s="1"/>
  <c r="A26" i="20" s="1"/>
  <c r="A27" i="20" s="1"/>
  <c r="A28" i="20" s="1"/>
  <c r="A29" i="20" s="1"/>
  <c r="A30" i="20" s="1"/>
  <c r="A31" i="20" s="1"/>
  <c r="A32" i="20" s="1"/>
  <c r="A33" i="20" s="1"/>
  <c r="G41" i="21"/>
  <c r="F41" i="21"/>
  <c r="F14" i="21"/>
  <c r="G14" i="21" s="1"/>
  <c r="F15" i="21"/>
  <c r="G15" i="21"/>
  <c r="F16" i="21"/>
  <c r="G16" i="21"/>
  <c r="F17" i="21"/>
  <c r="G17" i="21"/>
  <c r="F18" i="21"/>
  <c r="G18" i="21"/>
  <c r="F19" i="21"/>
  <c r="G19" i="21"/>
  <c r="F20" i="21"/>
  <c r="G20" i="21"/>
  <c r="F21" i="21"/>
  <c r="G21" i="21"/>
  <c r="F22" i="21"/>
  <c r="G22" i="21"/>
  <c r="F23" i="21"/>
  <c r="G23" i="21"/>
  <c r="F24" i="21"/>
  <c r="G24" i="21"/>
  <c r="F25" i="21"/>
  <c r="G25" i="21"/>
  <c r="F26" i="21"/>
  <c r="G26" i="21"/>
  <c r="F27" i="21"/>
  <c r="G27" i="21"/>
  <c r="F28" i="21"/>
  <c r="G28" i="21"/>
  <c r="F29" i="21"/>
  <c r="G29" i="21"/>
  <c r="F30" i="21"/>
  <c r="G30" i="21"/>
  <c r="F31" i="21"/>
  <c r="G31" i="21"/>
  <c r="F32" i="21"/>
  <c r="G32" i="21"/>
  <c r="F33" i="21"/>
  <c r="G33" i="21"/>
  <c r="F34" i="21"/>
  <c r="G34" i="21"/>
  <c r="F35" i="21"/>
  <c r="G35" i="21"/>
  <c r="F36" i="21"/>
  <c r="G36" i="21"/>
  <c r="F37" i="21"/>
  <c r="G37" i="21"/>
  <c r="F38" i="21"/>
  <c r="G38" i="21"/>
  <c r="F39" i="21"/>
  <c r="G39" i="21"/>
  <c r="F40" i="21"/>
  <c r="G40" i="21"/>
  <c r="F13" i="21"/>
  <c r="G13" i="21" s="1"/>
  <c r="A15" i="21"/>
  <c r="A16" i="21" s="1"/>
  <c r="A17" i="21" s="1"/>
  <c r="A18" i="21" s="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14" i="21"/>
  <c r="G26" i="19"/>
  <c r="F26" i="19"/>
  <c r="G70" i="8"/>
  <c r="F70" i="8"/>
  <c r="F14" i="8"/>
  <c r="G14" i="8" s="1"/>
  <c r="F15" i="8"/>
  <c r="G15" i="8"/>
  <c r="F16" i="8"/>
  <c r="G16" i="8" s="1"/>
  <c r="F17" i="8"/>
  <c r="G17" i="8"/>
  <c r="F18" i="8"/>
  <c r="G18" i="8" s="1"/>
  <c r="F19" i="8"/>
  <c r="G19" i="8"/>
  <c r="F20" i="8"/>
  <c r="G20" i="8" s="1"/>
  <c r="F21" i="8"/>
  <c r="G21" i="8"/>
  <c r="F22" i="8"/>
  <c r="G22" i="8" s="1"/>
  <c r="F23" i="8"/>
  <c r="G23" i="8"/>
  <c r="F24" i="8"/>
  <c r="G24" i="8" s="1"/>
  <c r="F25" i="8"/>
  <c r="G25" i="8"/>
  <c r="F26" i="8"/>
  <c r="G26" i="8" s="1"/>
  <c r="F27" i="8"/>
  <c r="G27" i="8"/>
  <c r="F28" i="8"/>
  <c r="G28" i="8" s="1"/>
  <c r="F29" i="8"/>
  <c r="G29" i="8"/>
  <c r="F30" i="8"/>
  <c r="G30" i="8" s="1"/>
  <c r="F31" i="8"/>
  <c r="G31" i="8"/>
  <c r="F32" i="8"/>
  <c r="G32" i="8" s="1"/>
  <c r="F33" i="8"/>
  <c r="G33" i="8"/>
  <c r="F34" i="8"/>
  <c r="G34" i="8" s="1"/>
  <c r="F35" i="8"/>
  <c r="G35" i="8"/>
  <c r="F36" i="8"/>
  <c r="G36" i="8" s="1"/>
  <c r="F37" i="8"/>
  <c r="G37" i="8"/>
  <c r="F38" i="8"/>
  <c r="G38" i="8" s="1"/>
  <c r="F39" i="8"/>
  <c r="G39" i="8"/>
  <c r="F40" i="8"/>
  <c r="G40" i="8" s="1"/>
  <c r="F41" i="8"/>
  <c r="G41" i="8"/>
  <c r="F42" i="8"/>
  <c r="G42" i="8" s="1"/>
  <c r="F43" i="8"/>
  <c r="G43" i="8"/>
  <c r="F44" i="8"/>
  <c r="G44" i="8" s="1"/>
  <c r="F45" i="8"/>
  <c r="G45" i="8"/>
  <c r="F46" i="8"/>
  <c r="G46" i="8" s="1"/>
  <c r="F47" i="8"/>
  <c r="G47" i="8"/>
  <c r="F48" i="8"/>
  <c r="G48" i="8" s="1"/>
  <c r="F49" i="8"/>
  <c r="G49" i="8"/>
  <c r="F50" i="8"/>
  <c r="G50" i="8" s="1"/>
  <c r="F51" i="8"/>
  <c r="G51" i="8"/>
  <c r="F52" i="8"/>
  <c r="G52" i="8" s="1"/>
  <c r="F53" i="8"/>
  <c r="G53" i="8"/>
  <c r="F54" i="8"/>
  <c r="G54" i="8" s="1"/>
  <c r="F55" i="8"/>
  <c r="G55" i="8"/>
  <c r="F56" i="8"/>
  <c r="G56" i="8" s="1"/>
  <c r="F57" i="8"/>
  <c r="G57" i="8"/>
  <c r="F58" i="8"/>
  <c r="G58" i="8" s="1"/>
  <c r="F59" i="8"/>
  <c r="G59" i="8"/>
  <c r="F60" i="8"/>
  <c r="G60" i="8" s="1"/>
  <c r="F61" i="8"/>
  <c r="G61" i="8"/>
  <c r="F62" i="8"/>
  <c r="G62" i="8" s="1"/>
  <c r="F63" i="8"/>
  <c r="G63" i="8"/>
  <c r="F64" i="8"/>
  <c r="G64" i="8" s="1"/>
  <c r="F65" i="8"/>
  <c r="G65" i="8"/>
  <c r="F66" i="8"/>
  <c r="G66" i="8" s="1"/>
  <c r="F67" i="8"/>
  <c r="G67" i="8"/>
  <c r="F68" i="8"/>
  <c r="G68" i="8" s="1"/>
  <c r="F69" i="8"/>
  <c r="G69" i="8"/>
  <c r="F13" i="8"/>
  <c r="G13" i="8" s="1"/>
  <c r="A14" i="8"/>
  <c r="A15" i="8" s="1"/>
  <c r="A16" i="8" s="1"/>
  <c r="A17" i="8" s="1"/>
  <c r="A18" i="8" s="1"/>
  <c r="A19" i="8" s="1"/>
  <c r="A20" i="8" s="1"/>
  <c r="A21" i="8" s="1"/>
  <c r="A22" i="8" s="1"/>
  <c r="A23" i="8" s="1"/>
  <c r="A24" i="8" s="1"/>
  <c r="A25" i="8" s="1"/>
  <c r="A26" i="8" s="1"/>
  <c r="A27" i="8" s="1"/>
  <c r="A28" i="8" s="1"/>
  <c r="A29" i="8" s="1"/>
  <c r="A30" i="8" s="1"/>
  <c r="A31" i="8" s="1"/>
  <c r="A32" i="8" s="1"/>
  <c r="A33" i="8" s="1"/>
  <c r="A34" i="8" s="1"/>
  <c r="A35" i="8" s="1"/>
  <c r="A36" i="8" s="1"/>
  <c r="A37" i="8" s="1"/>
  <c r="A38" i="8" s="1"/>
  <c r="A39" i="8" s="1"/>
  <c r="A40" i="8" s="1"/>
  <c r="A41" i="8" s="1"/>
  <c r="A42" i="8" s="1"/>
  <c r="A43" i="8" s="1"/>
  <c r="A44" i="8" s="1"/>
  <c r="A45" i="8" s="1"/>
  <c r="A46" i="8" s="1"/>
  <c r="A47" i="8" s="1"/>
  <c r="A48" i="8" s="1"/>
  <c r="A49" i="8" s="1"/>
  <c r="A50" i="8" s="1"/>
  <c r="A51" i="8" s="1"/>
  <c r="A52" i="8" s="1"/>
  <c r="A53" i="8" s="1"/>
  <c r="A54" i="8" s="1"/>
  <c r="A55" i="8" s="1"/>
  <c r="A56" i="8" s="1"/>
  <c r="A57" i="8" s="1"/>
  <c r="A58" i="8" s="1"/>
  <c r="A59" i="8" s="1"/>
  <c r="A60" i="8" s="1"/>
  <c r="A61" i="8" s="1"/>
  <c r="A62" i="8" s="1"/>
  <c r="A63" i="8" s="1"/>
  <c r="A64" i="8" s="1"/>
  <c r="A65" i="8" s="1"/>
  <c r="A66" i="8" s="1"/>
  <c r="A67" i="8" s="1"/>
  <c r="A68" i="8" s="1"/>
  <c r="A69" i="8" s="1"/>
  <c r="G13" i="9" l="1"/>
  <c r="G73" i="9" s="1"/>
  <c r="G75" i="9" s="1"/>
  <c r="F73" i="9"/>
  <c r="G34" i="20"/>
  <c r="G36" i="20" s="1"/>
  <c r="F34" i="20"/>
  <c r="F14" i="19"/>
  <c r="G14" i="19" s="1"/>
  <c r="F15" i="19"/>
  <c r="G15" i="19"/>
  <c r="F16" i="19"/>
  <c r="G16" i="19" s="1"/>
  <c r="F17" i="19"/>
  <c r="G17" i="19"/>
  <c r="F18" i="19"/>
  <c r="G18" i="19" s="1"/>
  <c r="F19" i="19"/>
  <c r="G19" i="19"/>
  <c r="F20" i="19"/>
  <c r="G20" i="19" s="1"/>
  <c r="F21" i="19"/>
  <c r="G21" i="19"/>
  <c r="F22" i="19"/>
  <c r="G22" i="19" s="1"/>
  <c r="F23" i="19"/>
  <c r="G23" i="19"/>
  <c r="F24" i="19"/>
  <c r="G24" i="19" s="1"/>
  <c r="F25" i="19"/>
  <c r="G25" i="19"/>
  <c r="F13" i="19"/>
  <c r="G13" i="19" s="1"/>
  <c r="A14" i="19"/>
  <c r="A15" i="19" s="1"/>
  <c r="A16" i="19" s="1"/>
  <c r="A17" i="19" s="1"/>
  <c r="A18" i="19" s="1"/>
  <c r="A19" i="19" s="1"/>
  <c r="A20" i="19" s="1"/>
  <c r="A21" i="19" s="1"/>
  <c r="A22" i="19" s="1"/>
  <c r="A23" i="19" s="1"/>
  <c r="A24" i="19" s="1"/>
  <c r="A25" i="19" s="1"/>
  <c r="G24" i="18"/>
  <c r="F24" i="18"/>
  <c r="F14" i="18"/>
  <c r="G14" i="18" s="1"/>
  <c r="F15" i="18"/>
  <c r="G15" i="18"/>
  <c r="F16" i="18"/>
  <c r="G16" i="18" s="1"/>
  <c r="F17" i="18"/>
  <c r="G17" i="18"/>
  <c r="F18" i="18"/>
  <c r="G18" i="18" s="1"/>
  <c r="F19" i="18"/>
  <c r="G19" i="18"/>
  <c r="F20" i="18"/>
  <c r="G20" i="18" s="1"/>
  <c r="F21" i="18"/>
  <c r="G21" i="18"/>
  <c r="F22" i="18"/>
  <c r="G22" i="18" s="1"/>
  <c r="F23" i="18"/>
  <c r="G23" i="18"/>
  <c r="F13" i="18"/>
  <c r="G13" i="18" s="1"/>
  <c r="A14" i="18"/>
  <c r="A15" i="18" s="1"/>
  <c r="A16" i="18" s="1"/>
  <c r="A17" i="18" s="1"/>
  <c r="A18" i="18" s="1"/>
  <c r="A19" i="18" s="1"/>
  <c r="A20" i="18" s="1"/>
  <c r="A21" i="18" s="1"/>
  <c r="A22" i="18" s="1"/>
  <c r="A23" i="18" s="1"/>
  <c r="G45" i="17"/>
  <c r="F45" i="17"/>
  <c r="F14" i="17"/>
  <c r="G14" i="17" s="1"/>
  <c r="F15" i="17"/>
  <c r="G15" i="17"/>
  <c r="F16" i="17"/>
  <c r="G16" i="17" s="1"/>
  <c r="F17" i="17"/>
  <c r="G17" i="17"/>
  <c r="F18" i="17"/>
  <c r="G18" i="17" s="1"/>
  <c r="F19" i="17"/>
  <c r="G19" i="17"/>
  <c r="F20" i="17"/>
  <c r="G20" i="17" s="1"/>
  <c r="F21" i="17"/>
  <c r="G21" i="17"/>
  <c r="F22" i="17"/>
  <c r="G22" i="17" s="1"/>
  <c r="F23" i="17"/>
  <c r="G23" i="17"/>
  <c r="F24" i="17"/>
  <c r="G24" i="17" s="1"/>
  <c r="F25" i="17"/>
  <c r="G25" i="17"/>
  <c r="F26" i="17"/>
  <c r="G26" i="17" s="1"/>
  <c r="F27" i="17"/>
  <c r="G27" i="17"/>
  <c r="F28" i="17"/>
  <c r="G28" i="17" s="1"/>
  <c r="F29" i="17"/>
  <c r="G29" i="17"/>
  <c r="F30" i="17"/>
  <c r="G30" i="17" s="1"/>
  <c r="F31" i="17"/>
  <c r="G31" i="17"/>
  <c r="F32" i="17"/>
  <c r="G32" i="17" s="1"/>
  <c r="F33" i="17"/>
  <c r="G33" i="17"/>
  <c r="F34" i="17"/>
  <c r="G34" i="17" s="1"/>
  <c r="F35" i="17"/>
  <c r="G35" i="17"/>
  <c r="F36" i="17"/>
  <c r="G36" i="17" s="1"/>
  <c r="F37" i="17"/>
  <c r="G37" i="17"/>
  <c r="F38" i="17"/>
  <c r="G38" i="17" s="1"/>
  <c r="F39" i="17"/>
  <c r="G39" i="17"/>
  <c r="F40" i="17"/>
  <c r="G40" i="17" s="1"/>
  <c r="F41" i="17"/>
  <c r="G41" i="17"/>
  <c r="F42" i="17"/>
  <c r="G42" i="17" s="1"/>
  <c r="F43" i="17"/>
  <c r="G43" i="17"/>
  <c r="F44" i="17"/>
  <c r="G44" i="17" s="1"/>
  <c r="F13" i="17"/>
  <c r="G13" i="17" s="1"/>
  <c r="F14" i="16" l="1"/>
  <c r="F15" i="16"/>
  <c r="G15" i="16"/>
  <c r="F16" i="16"/>
  <c r="G16" i="16" s="1"/>
  <c r="F17" i="16"/>
  <c r="G17" i="16"/>
  <c r="F18" i="16"/>
  <c r="G18" i="16" s="1"/>
  <c r="F19" i="16"/>
  <c r="G19" i="16"/>
  <c r="F20" i="16"/>
  <c r="G20" i="16" s="1"/>
  <c r="F21" i="16"/>
  <c r="G21" i="16"/>
  <c r="F22" i="16"/>
  <c r="G22" i="16" s="1"/>
  <c r="F23" i="16"/>
  <c r="G23" i="16"/>
  <c r="F24" i="16"/>
  <c r="G24" i="16" s="1"/>
  <c r="F25" i="16"/>
  <c r="G25" i="16" s="1"/>
  <c r="F26" i="16"/>
  <c r="G26" i="16" s="1"/>
  <c r="F27" i="16"/>
  <c r="G27" i="16"/>
  <c r="F28" i="16"/>
  <c r="G28" i="16" s="1"/>
  <c r="F29" i="16"/>
  <c r="G29" i="16"/>
  <c r="F30" i="16"/>
  <c r="G30" i="16" s="1"/>
  <c r="F31" i="16"/>
  <c r="G31" i="16"/>
  <c r="F32" i="16"/>
  <c r="G32" i="16" s="1"/>
  <c r="F33" i="16"/>
  <c r="G33" i="16"/>
  <c r="F34" i="16"/>
  <c r="G34" i="16" s="1"/>
  <c r="F35" i="16"/>
  <c r="G35" i="16"/>
  <c r="F36" i="16"/>
  <c r="G36" i="16" s="1"/>
  <c r="F37" i="16"/>
  <c r="G37" i="16"/>
  <c r="F38" i="16"/>
  <c r="G38" i="16" s="1"/>
  <c r="F39" i="16"/>
  <c r="G39" i="16"/>
  <c r="F40" i="16"/>
  <c r="G40" i="16" s="1"/>
  <c r="F41" i="16"/>
  <c r="G41" i="16"/>
  <c r="F42" i="16"/>
  <c r="G42" i="16" s="1"/>
  <c r="F43" i="16"/>
  <c r="G43" i="16"/>
  <c r="F44" i="16"/>
  <c r="G44" i="16" s="1"/>
  <c r="F45" i="16"/>
  <c r="G45" i="16"/>
  <c r="F46" i="16"/>
  <c r="G46" i="16" s="1"/>
  <c r="F47" i="16"/>
  <c r="G47" i="16"/>
  <c r="F48" i="16"/>
  <c r="G48" i="16" s="1"/>
  <c r="F49" i="16"/>
  <c r="G49" i="16"/>
  <c r="F50" i="16"/>
  <c r="G50" i="16" s="1"/>
  <c r="F51" i="16"/>
  <c r="G51" i="16"/>
  <c r="F52" i="16"/>
  <c r="G52" i="16" s="1"/>
  <c r="F53" i="16"/>
  <c r="G53" i="16"/>
  <c r="F54" i="16"/>
  <c r="G54" i="16" s="1"/>
  <c r="F55" i="16"/>
  <c r="G55" i="16"/>
  <c r="F56" i="16"/>
  <c r="G56" i="16" s="1"/>
  <c r="F57" i="16"/>
  <c r="G57" i="16"/>
  <c r="F58" i="16"/>
  <c r="G58" i="16" s="1"/>
  <c r="F59" i="16"/>
  <c r="G59" i="16"/>
  <c r="F60" i="16"/>
  <c r="G60" i="16" s="1"/>
  <c r="F61" i="16"/>
  <c r="G61" i="16"/>
  <c r="F62" i="16"/>
  <c r="G62" i="16" s="1"/>
  <c r="F63" i="16"/>
  <c r="G63" i="16"/>
  <c r="F64" i="16"/>
  <c r="G64" i="16" s="1"/>
  <c r="F65" i="16"/>
  <c r="G65" i="16"/>
  <c r="F66" i="16"/>
  <c r="G66" i="16" s="1"/>
  <c r="F67" i="16"/>
  <c r="G67" i="16"/>
  <c r="F68" i="16"/>
  <c r="G68" i="16" s="1"/>
  <c r="F69" i="16"/>
  <c r="G69" i="16"/>
  <c r="F70" i="16"/>
  <c r="G70" i="16" s="1"/>
  <c r="F71" i="16"/>
  <c r="G71" i="16"/>
  <c r="F72" i="16"/>
  <c r="G72" i="16" s="1"/>
  <c r="F73" i="16"/>
  <c r="G73" i="16"/>
  <c r="F74" i="16"/>
  <c r="G74" i="16" s="1"/>
  <c r="F75" i="16"/>
  <c r="G75" i="16"/>
  <c r="F76" i="16"/>
  <c r="G76" i="16" s="1"/>
  <c r="F77" i="16"/>
  <c r="G77" i="16"/>
  <c r="F78" i="16"/>
  <c r="G78" i="16" s="1"/>
  <c r="F79" i="16"/>
  <c r="G79" i="16"/>
  <c r="F80" i="16"/>
  <c r="G80" i="16" s="1"/>
  <c r="F81" i="16"/>
  <c r="G81" i="16"/>
  <c r="F82" i="16"/>
  <c r="G82" i="16" s="1"/>
  <c r="F83" i="16"/>
  <c r="G83" i="16"/>
  <c r="F84" i="16"/>
  <c r="G84" i="16" s="1"/>
  <c r="F85" i="16"/>
  <c r="G85" i="16"/>
  <c r="F86" i="16"/>
  <c r="G86" i="16" s="1"/>
  <c r="F87" i="16"/>
  <c r="G87" i="16" s="1"/>
  <c r="F88" i="16"/>
  <c r="G88" i="16" s="1"/>
  <c r="F89" i="16"/>
  <c r="G89" i="16" s="1"/>
  <c r="F90" i="16"/>
  <c r="G90" i="16" s="1"/>
  <c r="F91" i="16"/>
  <c r="G91" i="16"/>
  <c r="F92" i="16"/>
  <c r="G92" i="16" s="1"/>
  <c r="F13" i="16"/>
  <c r="G13" i="16"/>
  <c r="G39" i="15"/>
  <c r="F39" i="15"/>
  <c r="F14" i="15"/>
  <c r="G14" i="15" s="1"/>
  <c r="F15" i="15"/>
  <c r="G15" i="15"/>
  <c r="F16" i="15"/>
  <c r="G16" i="15" s="1"/>
  <c r="F17" i="15"/>
  <c r="G17" i="15"/>
  <c r="F18" i="15"/>
  <c r="G18" i="15" s="1"/>
  <c r="F19" i="15"/>
  <c r="G19" i="15"/>
  <c r="F20" i="15"/>
  <c r="G20" i="15" s="1"/>
  <c r="F21" i="15"/>
  <c r="G21" i="15"/>
  <c r="F22" i="15"/>
  <c r="G22" i="15" s="1"/>
  <c r="F23" i="15"/>
  <c r="G23" i="15"/>
  <c r="F24" i="15"/>
  <c r="G24" i="15" s="1"/>
  <c r="F25" i="15"/>
  <c r="G25" i="15"/>
  <c r="F26" i="15"/>
  <c r="G26" i="15" s="1"/>
  <c r="F27" i="15"/>
  <c r="G27" i="15"/>
  <c r="F28" i="15"/>
  <c r="G28" i="15" s="1"/>
  <c r="F29" i="15"/>
  <c r="G29" i="15"/>
  <c r="F30" i="15"/>
  <c r="G30" i="15" s="1"/>
  <c r="F31" i="15"/>
  <c r="G31" i="15"/>
  <c r="F32" i="15"/>
  <c r="G32" i="15" s="1"/>
  <c r="F33" i="15"/>
  <c r="G33" i="15"/>
  <c r="F34" i="15"/>
  <c r="G34" i="15" s="1"/>
  <c r="F35" i="15"/>
  <c r="G35" i="15"/>
  <c r="F36" i="15"/>
  <c r="G36" i="15" s="1"/>
  <c r="F37" i="15"/>
  <c r="G37" i="15"/>
  <c r="F38" i="15"/>
  <c r="G38" i="15" s="1"/>
  <c r="F13" i="15"/>
  <c r="G13" i="15" s="1"/>
  <c r="G14" i="16" l="1"/>
  <c r="G93" i="16" s="1"/>
  <c r="G95" i="16" s="1"/>
  <c r="D7" i="3" s="1"/>
  <c r="F93" i="16"/>
  <c r="F14" i="7"/>
  <c r="G14" i="7" s="1"/>
  <c r="F15" i="7"/>
  <c r="G15" i="7" s="1"/>
  <c r="F16" i="7"/>
  <c r="G16" i="7" s="1"/>
  <c r="F17" i="7"/>
  <c r="G17" i="7" s="1"/>
  <c r="F18" i="7"/>
  <c r="G18" i="7" s="1"/>
  <c r="F19" i="7"/>
  <c r="G19" i="7" s="1"/>
  <c r="F20" i="7"/>
  <c r="G20" i="7" s="1"/>
  <c r="F21" i="7"/>
  <c r="G21" i="7" s="1"/>
  <c r="F22" i="7"/>
  <c r="G22" i="7" s="1"/>
  <c r="F23" i="7"/>
  <c r="G23" i="7" s="1"/>
  <c r="F24" i="7"/>
  <c r="G24" i="7" s="1"/>
  <c r="F25" i="7"/>
  <c r="G25" i="7" s="1"/>
  <c r="F26" i="7"/>
  <c r="G26" i="7" s="1"/>
  <c r="F27" i="7"/>
  <c r="G27" i="7" s="1"/>
  <c r="F28" i="7"/>
  <c r="G28" i="7" s="1"/>
  <c r="F29" i="7"/>
  <c r="G29" i="7" s="1"/>
  <c r="F30" i="7"/>
  <c r="G30" i="7" s="1"/>
  <c r="F31" i="7"/>
  <c r="G31" i="7" s="1"/>
  <c r="F32" i="7"/>
  <c r="G32" i="7" s="1"/>
  <c r="F33" i="7"/>
  <c r="G33" i="7" s="1"/>
  <c r="F34" i="7"/>
  <c r="G34" i="7" s="1"/>
  <c r="F35" i="7"/>
  <c r="G35" i="7" s="1"/>
  <c r="F36" i="7"/>
  <c r="G36" i="7" s="1"/>
  <c r="F37" i="7"/>
  <c r="G37" i="7" s="1"/>
  <c r="F38" i="7"/>
  <c r="G38" i="7" s="1"/>
  <c r="F39" i="7"/>
  <c r="G39" i="7" s="1"/>
  <c r="F40" i="7"/>
  <c r="G40" i="7"/>
  <c r="F41" i="7"/>
  <c r="G41" i="7" s="1"/>
  <c r="F42" i="7"/>
  <c r="G42" i="7" s="1"/>
  <c r="F43" i="7"/>
  <c r="G43" i="7" s="1"/>
  <c r="F44" i="7"/>
  <c r="G44" i="7" s="1"/>
  <c r="F45" i="7"/>
  <c r="G45" i="7" s="1"/>
  <c r="F46" i="7"/>
  <c r="G46" i="7" s="1"/>
  <c r="F47" i="7"/>
  <c r="G47" i="7" s="1"/>
  <c r="F48" i="7"/>
  <c r="G48" i="7"/>
  <c r="F49" i="7"/>
  <c r="G49" i="7" s="1"/>
  <c r="F50" i="7"/>
  <c r="G50" i="7" s="1"/>
  <c r="F51" i="7"/>
  <c r="G51" i="7" s="1"/>
  <c r="F52" i="7"/>
  <c r="G52" i="7" s="1"/>
  <c r="F53" i="7"/>
  <c r="G53" i="7" s="1"/>
  <c r="F54" i="7"/>
  <c r="G54" i="7" s="1"/>
  <c r="F55" i="7"/>
  <c r="G55" i="7" s="1"/>
  <c r="F56" i="7"/>
  <c r="G56" i="7" s="1"/>
  <c r="F57" i="7"/>
  <c r="G57" i="7" s="1"/>
  <c r="F58" i="7"/>
  <c r="G58" i="7" s="1"/>
  <c r="F59" i="7"/>
  <c r="G59" i="7" s="1"/>
  <c r="F60" i="7"/>
  <c r="G60" i="7"/>
  <c r="F61" i="7"/>
  <c r="G61" i="7" s="1"/>
  <c r="F62" i="7"/>
  <c r="G62" i="7" s="1"/>
  <c r="F63" i="7"/>
  <c r="G63" i="7" s="1"/>
  <c r="F13" i="7"/>
  <c r="G13" i="7" s="1"/>
  <c r="G64" i="7" l="1"/>
  <c r="G66" i="7" s="1"/>
  <c r="D5" i="3" s="1"/>
  <c r="F64" i="7"/>
  <c r="F14" i="10" l="1"/>
  <c r="G14" i="10" s="1"/>
  <c r="F15" i="10"/>
  <c r="G15" i="10" s="1"/>
  <c r="F16" i="10"/>
  <c r="G16" i="10" s="1"/>
  <c r="F17" i="10"/>
  <c r="G17" i="10" s="1"/>
  <c r="F18" i="10"/>
  <c r="G18" i="10" s="1"/>
  <c r="F19" i="10"/>
  <c r="G19" i="10" s="1"/>
  <c r="F20" i="10"/>
  <c r="G20" i="10" s="1"/>
  <c r="F21" i="10"/>
  <c r="G21" i="10" s="1"/>
  <c r="F22" i="10"/>
  <c r="G22" i="10" s="1"/>
  <c r="F23" i="10"/>
  <c r="G23" i="10" s="1"/>
  <c r="F24" i="10"/>
  <c r="G24" i="10" s="1"/>
  <c r="F25" i="10"/>
  <c r="G25" i="10" s="1"/>
  <c r="F26" i="10"/>
  <c r="G26" i="10" s="1"/>
  <c r="F27" i="10"/>
  <c r="G27" i="10" s="1"/>
  <c r="F28" i="10"/>
  <c r="G28" i="10" s="1"/>
  <c r="F29" i="10"/>
  <c r="G29" i="10" s="1"/>
  <c r="F30" i="10"/>
  <c r="G30" i="10" s="1"/>
  <c r="F31" i="10"/>
  <c r="G31" i="10" s="1"/>
  <c r="F32" i="10"/>
  <c r="G32" i="10" s="1"/>
  <c r="F33" i="10"/>
  <c r="G33" i="10" s="1"/>
  <c r="F34" i="10"/>
  <c r="G34" i="10" s="1"/>
  <c r="F35" i="10"/>
  <c r="G35" i="10" s="1"/>
  <c r="F36" i="10"/>
  <c r="G36" i="10" s="1"/>
  <c r="F37" i="10"/>
  <c r="G37" i="10" s="1"/>
  <c r="F38" i="10"/>
  <c r="G38" i="10" s="1"/>
  <c r="F39" i="10"/>
  <c r="G39" i="10" s="1"/>
  <c r="F40" i="10"/>
  <c r="G40" i="10" s="1"/>
  <c r="F41" i="10"/>
  <c r="G41" i="10" s="1"/>
  <c r="F42" i="10"/>
  <c r="G42" i="10" s="1"/>
  <c r="F43" i="10"/>
  <c r="G43" i="10" s="1"/>
  <c r="F44" i="10"/>
  <c r="G44" i="10" s="1"/>
  <c r="F45" i="10"/>
  <c r="G45" i="10" s="1"/>
  <c r="F46" i="10"/>
  <c r="G46" i="10" s="1"/>
  <c r="F47" i="10"/>
  <c r="G47" i="10" s="1"/>
  <c r="F48" i="10"/>
  <c r="G48" i="10" s="1"/>
  <c r="F49" i="10"/>
  <c r="G49" i="10" s="1"/>
  <c r="F50" i="10"/>
  <c r="G50" i="10" s="1"/>
  <c r="F51" i="10"/>
  <c r="G51" i="10" s="1"/>
  <c r="F52" i="10"/>
  <c r="G52" i="10" s="1"/>
  <c r="F53" i="10"/>
  <c r="G53" i="10" s="1"/>
  <c r="F54" i="10"/>
  <c r="G54" i="10" s="1"/>
  <c r="F55" i="10"/>
  <c r="G55" i="10" s="1"/>
  <c r="F56" i="10"/>
  <c r="G56" i="10" s="1"/>
  <c r="F57" i="10"/>
  <c r="G57" i="10" s="1"/>
  <c r="F58" i="10"/>
  <c r="G58" i="10" s="1"/>
  <c r="F59" i="10"/>
  <c r="G59" i="10" s="1"/>
  <c r="F60" i="10"/>
  <c r="G60" i="10" s="1"/>
  <c r="F61" i="10"/>
  <c r="G61" i="10" s="1"/>
  <c r="F62" i="10"/>
  <c r="G62" i="10" s="1"/>
  <c r="F63" i="10"/>
  <c r="G63" i="10" s="1"/>
  <c r="F64" i="10"/>
  <c r="G64" i="10" s="1"/>
  <c r="F65" i="10"/>
  <c r="G65" i="10" s="1"/>
  <c r="F66" i="10"/>
  <c r="G66" i="10" s="1"/>
  <c r="F67" i="10"/>
  <c r="G67" i="10" s="1"/>
  <c r="F68" i="10"/>
  <c r="G68" i="10" s="1"/>
  <c r="F69" i="10"/>
  <c r="G69" i="10" s="1"/>
  <c r="F70" i="10"/>
  <c r="G70" i="10" s="1"/>
  <c r="F71" i="10"/>
  <c r="G71" i="10" s="1"/>
  <c r="F72" i="10"/>
  <c r="G72" i="10" s="1"/>
  <c r="F73" i="10"/>
  <c r="G73" i="10" s="1"/>
  <c r="F74" i="10"/>
  <c r="G74" i="10" s="1"/>
  <c r="F75" i="10"/>
  <c r="G75" i="10" s="1"/>
  <c r="F76" i="10"/>
  <c r="G76" i="10" s="1"/>
  <c r="F77" i="10"/>
  <c r="G77" i="10" s="1"/>
  <c r="F78" i="10"/>
  <c r="G78" i="10" s="1"/>
  <c r="F79" i="10"/>
  <c r="G79" i="10" s="1"/>
  <c r="F80" i="10"/>
  <c r="G80" i="10" s="1"/>
  <c r="F81" i="10"/>
  <c r="G81" i="10" s="1"/>
  <c r="F82" i="10"/>
  <c r="G82" i="10" s="1"/>
  <c r="F83" i="10"/>
  <c r="G83" i="10" s="1"/>
  <c r="F84" i="10"/>
  <c r="G84" i="10" s="1"/>
  <c r="F85" i="10"/>
  <c r="G85" i="10" s="1"/>
  <c r="F86" i="10"/>
  <c r="G86" i="10" s="1"/>
  <c r="F87" i="10"/>
  <c r="G87" i="10" s="1"/>
  <c r="F88" i="10"/>
  <c r="G88" i="10" s="1"/>
  <c r="F89" i="10"/>
  <c r="G89" i="10" s="1"/>
  <c r="F90" i="10"/>
  <c r="G90" i="10" s="1"/>
  <c r="F91" i="10"/>
  <c r="G91" i="10" s="1"/>
  <c r="F92" i="10"/>
  <c r="G92" i="10" s="1"/>
  <c r="F93" i="10"/>
  <c r="G93" i="10" s="1"/>
  <c r="F94" i="10"/>
  <c r="G94" i="10" s="1"/>
  <c r="F95" i="10"/>
  <c r="G95" i="10" s="1"/>
  <c r="F96" i="10"/>
  <c r="G96" i="10" s="1"/>
  <c r="F97" i="10"/>
  <c r="G97" i="10" s="1"/>
  <c r="F98" i="10"/>
  <c r="G98" i="10" s="1"/>
  <c r="F99" i="10"/>
  <c r="G99" i="10" s="1"/>
  <c r="F100" i="10"/>
  <c r="G100" i="10" s="1"/>
  <c r="F101" i="10"/>
  <c r="G101" i="10" s="1"/>
  <c r="F102" i="10"/>
  <c r="G102" i="10" s="1"/>
  <c r="F103" i="10"/>
  <c r="G103" i="10" s="1"/>
  <c r="F104" i="10"/>
  <c r="G104" i="10" s="1"/>
  <c r="F105" i="10"/>
  <c r="G105" i="10" s="1"/>
  <c r="F106" i="10"/>
  <c r="G106" i="10" s="1"/>
  <c r="F107" i="10"/>
  <c r="G107" i="10" s="1"/>
  <c r="F108" i="10"/>
  <c r="G108" i="10" s="1"/>
  <c r="F109" i="10"/>
  <c r="G109" i="10" s="1"/>
  <c r="F110" i="10"/>
  <c r="G110" i="10" s="1"/>
  <c r="F111" i="10"/>
  <c r="G111" i="10" s="1"/>
  <c r="F112" i="10"/>
  <c r="G112" i="10" s="1"/>
  <c r="F113" i="10"/>
  <c r="G113" i="10" s="1"/>
  <c r="F114" i="10"/>
  <c r="G114" i="10" s="1"/>
  <c r="F115" i="10"/>
  <c r="G115" i="10" s="1"/>
  <c r="F116" i="10"/>
  <c r="G116" i="10" s="1"/>
  <c r="F117" i="10"/>
  <c r="G117" i="10" s="1"/>
  <c r="F118" i="10"/>
  <c r="G118" i="10" s="1"/>
  <c r="F119" i="10"/>
  <c r="G119" i="10" s="1"/>
  <c r="F120" i="10"/>
  <c r="G120" i="10" s="1"/>
  <c r="F121" i="10"/>
  <c r="G121" i="10" s="1"/>
  <c r="F122" i="10"/>
  <c r="G122" i="10" s="1"/>
  <c r="F123" i="10"/>
  <c r="G123" i="10" s="1"/>
  <c r="F124" i="10"/>
  <c r="G124" i="10" s="1"/>
  <c r="F125" i="10"/>
  <c r="G125" i="10" s="1"/>
  <c r="F126" i="10"/>
  <c r="G126" i="10" s="1"/>
  <c r="F127" i="10"/>
  <c r="G127" i="10" s="1"/>
  <c r="F128" i="10"/>
  <c r="G128" i="10" s="1"/>
  <c r="F129" i="10"/>
  <c r="G129" i="10" s="1"/>
  <c r="F130" i="10"/>
  <c r="G130" i="10" s="1"/>
  <c r="F131" i="10"/>
  <c r="G131" i="10" s="1"/>
  <c r="F132" i="10"/>
  <c r="G132" i="10" s="1"/>
  <c r="F133" i="10"/>
  <c r="G133" i="10" s="1"/>
  <c r="F134" i="10"/>
  <c r="G134" i="10" s="1"/>
  <c r="F135" i="10"/>
  <c r="G135" i="10" s="1"/>
  <c r="F136" i="10"/>
  <c r="G136" i="10" s="1"/>
  <c r="F137" i="10"/>
  <c r="G137" i="10" s="1"/>
  <c r="F138" i="10"/>
  <c r="G138" i="10" s="1"/>
  <c r="F139" i="10"/>
  <c r="G139" i="10" s="1"/>
  <c r="F140" i="10"/>
  <c r="G140" i="10" s="1"/>
  <c r="F141" i="10"/>
  <c r="G141" i="10" s="1"/>
  <c r="F142" i="10"/>
  <c r="G142" i="10" s="1"/>
  <c r="F143" i="10"/>
  <c r="G143" i="10" s="1"/>
  <c r="F144" i="10"/>
  <c r="G144" i="10" s="1"/>
  <c r="F145" i="10"/>
  <c r="G145" i="10" s="1"/>
  <c r="F146" i="10"/>
  <c r="G146" i="10" s="1"/>
  <c r="F13" i="10"/>
  <c r="G13" i="10" l="1"/>
  <c r="G149" i="10" s="1"/>
  <c r="F149" i="10"/>
  <c r="C146" i="1" l="1"/>
  <c r="E12" i="1" s="1"/>
  <c r="E115" i="1"/>
  <c r="C115" i="1"/>
  <c r="E11" i="1" l="1"/>
  <c r="E95" i="1"/>
  <c r="C95" i="1"/>
  <c r="E90" i="1"/>
  <c r="C90" i="1"/>
  <c r="E58" i="1"/>
  <c r="C58" i="1"/>
  <c r="E41" i="1"/>
  <c r="C41" i="1"/>
  <c r="E25" i="1"/>
  <c r="C25" i="1"/>
  <c r="D7" i="4"/>
  <c r="C7" i="4"/>
  <c r="D4" i="3"/>
  <c r="D15" i="3"/>
  <c r="C24" i="3"/>
  <c r="E10" i="1" l="1"/>
  <c r="E5" i="1"/>
  <c r="E8" i="1"/>
  <c r="E6" i="1"/>
  <c r="E9" i="1"/>
  <c r="E4" i="1"/>
  <c r="D24" i="3"/>
  <c r="F24" i="3" s="1"/>
  <c r="E7" i="1" s="1"/>
  <c r="D13" i="1"/>
  <c r="E13" i="1" l="1"/>
</calcChain>
</file>

<file path=xl/sharedStrings.xml><?xml version="1.0" encoding="utf-8"?>
<sst xmlns="http://schemas.openxmlformats.org/spreadsheetml/2006/main" count="3372" uniqueCount="1055">
  <si>
    <t>No</t>
  </si>
  <si>
    <t>Functionality Criteria</t>
  </si>
  <si>
    <t>Company Background</t>
  </si>
  <si>
    <t>Application and Database Software</t>
  </si>
  <si>
    <t xml:space="preserve">Technical and hardware Requirements </t>
  </si>
  <si>
    <t xml:space="preserve">Proposed Implementation Plan </t>
  </si>
  <si>
    <t>Personnel Plan, Experience and Qualifications</t>
  </si>
  <si>
    <t>Total points allocated for Functional Criteria</t>
  </si>
  <si>
    <r>
      <t>1.</t>
    </r>
    <r>
      <rPr>
        <b/>
        <sz val="7"/>
        <color theme="1"/>
        <rFont val="Verdana"/>
        <family val="2"/>
      </rPr>
      <t xml:space="preserve"> </t>
    </r>
    <r>
      <rPr>
        <b/>
        <sz val="10"/>
        <color theme="1"/>
        <rFont val="Verdana"/>
        <family val="2"/>
      </rPr>
      <t> </t>
    </r>
  </si>
  <si>
    <r>
      <t>2.</t>
    </r>
    <r>
      <rPr>
        <b/>
        <sz val="7"/>
        <color theme="1"/>
        <rFont val="Verdana"/>
        <family val="2"/>
      </rPr>
      <t xml:space="preserve"> </t>
    </r>
    <r>
      <rPr>
        <b/>
        <sz val="10"/>
        <color theme="1"/>
        <rFont val="Verdana"/>
        <family val="2"/>
      </rPr>
      <t> </t>
    </r>
  </si>
  <si>
    <r>
      <t>3.</t>
    </r>
    <r>
      <rPr>
        <b/>
        <sz val="7"/>
        <color theme="1"/>
        <rFont val="Verdana"/>
        <family val="2"/>
      </rPr>
      <t xml:space="preserve"> </t>
    </r>
    <r>
      <rPr>
        <b/>
        <sz val="10"/>
        <color theme="1"/>
        <rFont val="Verdana"/>
        <family val="2"/>
      </rPr>
      <t> </t>
    </r>
  </si>
  <si>
    <r>
      <t>4.</t>
    </r>
    <r>
      <rPr>
        <b/>
        <sz val="7"/>
        <color theme="1"/>
        <rFont val="Verdana"/>
        <family val="2"/>
      </rPr>
      <t xml:space="preserve"> </t>
    </r>
    <r>
      <rPr>
        <b/>
        <sz val="10"/>
        <color theme="1"/>
        <rFont val="Verdana"/>
        <family val="2"/>
      </rPr>
      <t> </t>
    </r>
  </si>
  <si>
    <r>
      <t>5.</t>
    </r>
    <r>
      <rPr>
        <b/>
        <sz val="7"/>
        <color theme="1"/>
        <rFont val="Verdana"/>
        <family val="2"/>
      </rPr>
      <t xml:space="preserve"> </t>
    </r>
    <r>
      <rPr>
        <b/>
        <sz val="10"/>
        <color theme="1"/>
        <rFont val="Verdana"/>
        <family val="2"/>
      </rPr>
      <t> </t>
    </r>
  </si>
  <si>
    <r>
      <t>6.</t>
    </r>
    <r>
      <rPr>
        <b/>
        <sz val="7"/>
        <color theme="1"/>
        <rFont val="Verdana"/>
        <family val="2"/>
      </rPr>
      <t xml:space="preserve"> </t>
    </r>
    <r>
      <rPr>
        <b/>
        <sz val="10"/>
        <color theme="1"/>
        <rFont val="Verdana"/>
        <family val="2"/>
      </rPr>
      <t> </t>
    </r>
  </si>
  <si>
    <r>
      <t>7.</t>
    </r>
    <r>
      <rPr>
        <b/>
        <sz val="7"/>
        <color theme="1"/>
        <rFont val="Verdana"/>
        <family val="2"/>
      </rPr>
      <t xml:space="preserve"> </t>
    </r>
    <r>
      <rPr>
        <b/>
        <sz val="10"/>
        <color theme="1"/>
        <rFont val="Verdana"/>
        <family val="2"/>
      </rPr>
      <t> </t>
    </r>
  </si>
  <si>
    <r>
      <t>8.</t>
    </r>
    <r>
      <rPr>
        <b/>
        <sz val="7"/>
        <color theme="1"/>
        <rFont val="Verdana"/>
        <family val="2"/>
      </rPr>
      <t xml:space="preserve"> </t>
    </r>
    <r>
      <rPr>
        <b/>
        <sz val="10"/>
        <color theme="1"/>
        <rFont val="Verdana"/>
        <family val="2"/>
      </rPr>
      <t> </t>
    </r>
  </si>
  <si>
    <t>Points Allocated</t>
  </si>
  <si>
    <t>Criteria No</t>
  </si>
  <si>
    <r>
      <t xml:space="preserve">Company Background 
</t>
    </r>
    <r>
      <rPr>
        <sz val="10"/>
        <color theme="1"/>
        <rFont val="Verdana"/>
        <family val="2"/>
      </rPr>
      <t>(Section 3 of Technical Proposal)</t>
    </r>
  </si>
  <si>
    <r>
      <t xml:space="preserve">Reference 
</t>
    </r>
    <r>
      <rPr>
        <sz val="10"/>
        <color theme="1"/>
        <rFont val="Verdana"/>
        <family val="2"/>
      </rPr>
      <t>(Section 4 of Technical Proposal)</t>
    </r>
  </si>
  <si>
    <r>
      <t xml:space="preserve">Application and Database Software 
</t>
    </r>
    <r>
      <rPr>
        <sz val="10"/>
        <color theme="1"/>
        <rFont val="Verdana"/>
        <family val="2"/>
      </rPr>
      <t>(Section 5 of Technical Proposal)</t>
    </r>
  </si>
  <si>
    <r>
      <t xml:space="preserve">Technical and hardware Requirements 
</t>
    </r>
    <r>
      <rPr>
        <sz val="10"/>
        <color theme="1"/>
        <rFont val="Verdana"/>
        <family val="2"/>
      </rPr>
      <t>(Section 6 of Technical Proposal)</t>
    </r>
  </si>
  <si>
    <r>
      <t xml:space="preserve">Proposed Implementation Plan 
</t>
    </r>
    <r>
      <rPr>
        <sz val="10"/>
        <color theme="1"/>
        <rFont val="Verdana"/>
        <family val="2"/>
      </rPr>
      <t>(Section 7 of Technical Proposal)</t>
    </r>
  </si>
  <si>
    <r>
      <t xml:space="preserve">Ongoing Support Services 
</t>
    </r>
    <r>
      <rPr>
        <sz val="10"/>
        <color theme="1"/>
        <rFont val="Verdana"/>
        <family val="2"/>
      </rPr>
      <t>(Section 9 of Technical Proposal)</t>
    </r>
  </si>
  <si>
    <t>Proof of Concept Criteria</t>
  </si>
  <si>
    <t>Functionality of Software</t>
  </si>
  <si>
    <t>Quality of reports produced by the system</t>
  </si>
  <si>
    <t>Ease of Use</t>
  </si>
  <si>
    <r>
      <t>System Specification Criteria</t>
    </r>
    <r>
      <rPr>
        <sz val="8"/>
        <color theme="1"/>
        <rFont val="Verdana"/>
        <family val="2"/>
      </rPr>
      <t> </t>
    </r>
  </si>
  <si>
    <t>Financial management</t>
  </si>
  <si>
    <t>Accounts payable</t>
  </si>
  <si>
    <t>Accounts receivable</t>
  </si>
  <si>
    <t>Planning and budgeting</t>
  </si>
  <si>
    <t>General Ledger</t>
  </si>
  <si>
    <t>Bank reconciliation</t>
  </si>
  <si>
    <t>Cash management</t>
  </si>
  <si>
    <t>Fixed assets</t>
  </si>
  <si>
    <t>Supply Chain Management</t>
  </si>
  <si>
    <t>Purchasing</t>
  </si>
  <si>
    <t>Tender and Contract management</t>
  </si>
  <si>
    <t>Human Resources Management</t>
  </si>
  <si>
    <t>Personnel management</t>
  </si>
  <si>
    <t>Leave management</t>
  </si>
  <si>
    <t>Payroll management</t>
  </si>
  <si>
    <t>Overtime management</t>
  </si>
  <si>
    <t>General and technical</t>
  </si>
  <si>
    <t>Mobility</t>
  </si>
  <si>
    <t>Portal</t>
  </si>
  <si>
    <t>Points scored</t>
  </si>
  <si>
    <t>System Specification Criteria</t>
  </si>
  <si>
    <t>Total points allocated for System Specifications</t>
  </si>
  <si>
    <t>Total points allocated for Proof of Concept</t>
  </si>
  <si>
    <t>Proof of Concept</t>
  </si>
  <si>
    <t>Mandatory Documents Criteria</t>
  </si>
  <si>
    <t>Response to the RFP is submitted by the due date and time.</t>
  </si>
  <si>
    <t>Yes</t>
  </si>
  <si>
    <r>
      <t>Completed reference form for at least four ERP software installation for companies of similar size and complexity (</t>
    </r>
    <r>
      <rPr>
        <b/>
        <sz val="10"/>
        <color theme="1"/>
        <rFont val="Verdana"/>
        <family val="2"/>
      </rPr>
      <t>Refer section 4 of the Technical Response)</t>
    </r>
    <r>
      <rPr>
        <sz val="10"/>
        <color theme="1"/>
        <rFont val="Verdana"/>
        <family val="2"/>
      </rPr>
      <t>. It is important that all four companies are contactable.</t>
    </r>
  </si>
  <si>
    <r>
      <t>An authorized company officer completes and signs all the Standard Bidding Documents for the Technical Proposal (</t>
    </r>
    <r>
      <rPr>
        <b/>
        <sz val="10"/>
        <color theme="1"/>
        <rFont val="Verdana"/>
        <family val="2"/>
      </rPr>
      <t xml:space="preserve">section 1 of the Technical Proposal) </t>
    </r>
    <r>
      <rPr>
        <sz val="10"/>
        <color theme="1"/>
        <rFont val="Verdana"/>
        <family val="2"/>
      </rPr>
      <t xml:space="preserve">and the Price Proposal </t>
    </r>
    <r>
      <rPr>
        <b/>
        <sz val="10"/>
        <color theme="1"/>
        <rFont val="Verdana"/>
        <family val="2"/>
      </rPr>
      <t>(section 2 of the Price Proposal).</t>
    </r>
  </si>
  <si>
    <r>
      <t xml:space="preserve">The Bidder has completed all forms and questionnaires in the Bid Response Documents and complied with all instructions of the RFP. Where the Bidder has not complied with the instructions or has exceptions, such non­compliance or exception is noted in </t>
    </r>
    <r>
      <rPr>
        <b/>
        <sz val="10"/>
        <color theme="1"/>
        <rFont val="Verdana"/>
        <family val="2"/>
      </rPr>
      <t xml:space="preserve">section 13 Bid Response Document Checklist </t>
    </r>
    <r>
      <rPr>
        <sz val="10"/>
        <color theme="1"/>
        <rFont val="Verdana"/>
        <family val="2"/>
      </rPr>
      <t>of the Technical Proposal.</t>
    </r>
  </si>
  <si>
    <t>Invitation to Bid</t>
  </si>
  <si>
    <t>Declaration of Interest</t>
  </si>
  <si>
    <t>Executive Summary</t>
  </si>
  <si>
    <t>References</t>
  </si>
  <si>
    <t>Technical and Hardware Requirements</t>
  </si>
  <si>
    <t>General Implementation Approach</t>
  </si>
  <si>
    <t>Project Management Approach</t>
  </si>
  <si>
    <t>Hardware, Software and Storage Design and installation consulting</t>
  </si>
  <si>
    <t>Data Conversion and Migration Plan</t>
  </si>
  <si>
    <t>Implementation and Training</t>
  </si>
  <si>
    <t>Change Management Approach</t>
  </si>
  <si>
    <t>System Documentation, Manuals and Testing</t>
  </si>
  <si>
    <t>Process Re-Design Assistance</t>
  </si>
  <si>
    <t>Knowledge Transfer to WCPP staff</t>
  </si>
  <si>
    <t>Microsoft Office Project Plan</t>
  </si>
  <si>
    <t>Draft SLA including standard terms and conditions</t>
  </si>
  <si>
    <t>Ongoing Support Services</t>
  </si>
  <si>
    <t>Licence Structure</t>
  </si>
  <si>
    <t>Exceptions and Deviation</t>
  </si>
  <si>
    <t>Electronic Copy of the Technical Proposal containing all relevant documentation</t>
  </si>
  <si>
    <r>
      <t xml:space="preserve">Completed the </t>
    </r>
    <r>
      <rPr>
        <sz val="10"/>
        <color rgb="FF000000"/>
        <rFont val="Verdana"/>
        <family val="2"/>
      </rPr>
      <t>ERP Software and Implementation Services-Specifications excel spread sheet</t>
    </r>
  </si>
  <si>
    <t>What are the key differentiators of your company and its proposed solution?</t>
  </si>
  <si>
    <t>Is the Bidder a software partner for the product it is proposing? Please provide proof.</t>
  </si>
  <si>
    <t xml:space="preserve">Application and Database Software </t>
  </si>
  <si>
    <t xml:space="preserve">Describe your overall proposed technology solution. </t>
  </si>
  <si>
    <t xml:space="preserve">Describe unique aspects of the Bidder’s solution in the marketplace. </t>
  </si>
  <si>
    <t xml:space="preserve">Describe components of the solution that are industry standards versus being proprietary to the Bidder. </t>
  </si>
  <si>
    <t>What are your guarantees on system performance?</t>
  </si>
  <si>
    <t>Describe the identification and authorization capabilities of your proposed solution for users.</t>
  </si>
  <si>
    <t>Describe how your system interoperates with Active Directory.</t>
  </si>
  <si>
    <t>Describe the security audit capabilities of your proposed solution.</t>
  </si>
  <si>
    <r>
      <t xml:space="preserve">Draft SLA including standard terms and conditions 
</t>
    </r>
    <r>
      <rPr>
        <sz val="10"/>
        <color theme="1"/>
        <rFont val="Verdana"/>
        <family val="2"/>
      </rPr>
      <t>(Section 8 of Technical Proposal)</t>
    </r>
  </si>
  <si>
    <r>
      <t xml:space="preserve">Personnel Plan, Experience and Qualifications 
</t>
    </r>
    <r>
      <rPr>
        <sz val="10"/>
        <color theme="1"/>
        <rFont val="Verdana"/>
        <family val="2"/>
      </rPr>
      <t>(Section 10 of Technical Proposal)</t>
    </r>
  </si>
  <si>
    <t>Provide a description of the project management approach and work plan.</t>
  </si>
  <si>
    <t>Describe the approach to be taken to facilitate the most effective deployment of the proposed solution, including  hardware, software, communications and related equipment?</t>
  </si>
  <si>
    <t>What reports are available out of the box?  Provide a list and samples at the end of this section.</t>
  </si>
  <si>
    <t xml:space="preserve">Describe your process for determining the scope of what reports will have to be developed (not out-of-the-box) and what effort it will take to develop and test them?  </t>
  </si>
  <si>
    <t>It is expected that the system will provide the ability for end-user querying and reporting to be performed without impacting the performance of the transactional system. Does your proposal meet this expectation?</t>
  </si>
  <si>
    <t>What types of training documentation will be developed by the Bidder?</t>
  </si>
  <si>
    <t>What additional tools will be used in developing the training material?</t>
  </si>
  <si>
    <t>Describe the opportunities for ongoing training.</t>
  </si>
  <si>
    <t>Describe the Bidder’s ability to provide online training material versus classroom training.</t>
  </si>
  <si>
    <t>Describe the general timeframes in which both types of training will be conducted (End-user and train the trainer)</t>
  </si>
  <si>
    <t>The Bidder should clearly identify their approach towards Change Management including any unique approaches, processes, or tools that will be used.</t>
  </si>
  <si>
    <t>Describe what documentation (user guide, technical guide, training materials, etc.) is available on the system proposed and any related costs.</t>
  </si>
  <si>
    <t>Describe what types of documentation you anticipate developing during the course of the project.</t>
  </si>
  <si>
    <t>Bidders are requested to describe their approach towards process redesign including discussion on the optimal time in which to conduct redesign as it relates to implementation of the new software.</t>
  </si>
  <si>
    <t>Describe the process for ensuring that a transfer of knowledge occurs back to WCPP staff so that they are capable of supporting and maintaining the application in the most proficient manner once the implementation engagement is complete.</t>
  </si>
  <si>
    <t>Details of additional elements that the Bidder feels may add value to the overall implementation.</t>
  </si>
  <si>
    <t>The WCPP requests that the Bidder provide their project plan in a Microsoft Office Project (2010) format as part of the proposal response to be included in the Electronic Copy of the Technical Proposal.</t>
  </si>
  <si>
    <t xml:space="preserve">Draft SLA including standard terms and conditions </t>
  </si>
  <si>
    <t xml:space="preserve">Provide the minimum, maximum, and average response times (hours) provided as part of the basic support agreement and average response time for the past twelve (12) months.  </t>
  </si>
  <si>
    <t xml:space="preserve">Provide Help Desk services for technical support and end users.  Specify days and hours and any escalation options and procedures.  </t>
  </si>
  <si>
    <t>Do you limit the number of WCPP staff who can call in for support?  If yes, explain your model and how additional staff can be included and at what incremental cost?  If there is no limitation, the maintenance agreement should clearly state this fact.  Are you agreeable to include such language in our contract?</t>
  </si>
  <si>
    <t xml:space="preserve">Describe the types of support needed to keep the product under current support and to keep the product enhanced.  </t>
  </si>
  <si>
    <t>Do you need remote access to the server to support/maintain it?  If yes, describe the method(s) and security used.</t>
  </si>
  <si>
    <t>Describe how your software will be licensed to the WCPP (e.g. site license, named users, concurrent users, etc.)</t>
  </si>
  <si>
    <t>Software Updates and Distribution</t>
  </si>
  <si>
    <t>Customisations</t>
  </si>
  <si>
    <t>How does the Bidder define customisation versus configuration?</t>
  </si>
  <si>
    <t>How can the WCPP customize or configure the software directly without Bidder involvement?</t>
  </si>
  <si>
    <t>How are local customisations or configurations maintained when installing new releases of the software?</t>
  </si>
  <si>
    <t>Support and Maintenance</t>
  </si>
  <si>
    <t>Please describe how WCPP staff will be able to ensure that all system updates and release patches will be kept up to date. Provide information on how “server” and “client-side” software updates are received, processed and distributed to either the server and/or client environment, including but not limited to:
a.  Backward version compatibility and support of back versions, 
b.  Timeframe/policy on moving to new versions, 
c.  Automatic product upgrades or on demand,
d.  Ease of implementation for WCPP staff versus need to contract for services.</t>
  </si>
  <si>
    <t>Describe the product release cycle including:
a.  Frequency of upgrades/enhancements or new versions (major and minor version releases)
b.  Contents of release,
c.  How long release takes to implement, and
a.  Use of release notes.</t>
  </si>
  <si>
    <t xml:space="preserve">Personnel Plan, Experience and Qualifications </t>
  </si>
  <si>
    <t>Use the table provided below to identify the number of staff expected to be committed to the project implementation. Initial identification of project roles has been provided but should be supplemented or revised by Bidders based on their experience in implementing their product in similar environments.</t>
  </si>
  <si>
    <t>Project Role</t>
  </si>
  <si>
    <t>Executive Sponsor(s)</t>
  </si>
  <si>
    <t>Project Manager</t>
  </si>
  <si>
    <t>Project Administrator</t>
  </si>
  <si>
    <t>Functional Process Owners</t>
  </si>
  <si>
    <t>Functional Process Team Participants (per member involvement)</t>
  </si>
  <si>
    <t>Training Coordinator Team Lead</t>
  </si>
  <si>
    <t>Change Management Team Lead</t>
  </si>
  <si>
    <t>Communications Team Lead</t>
  </si>
  <si>
    <t>Other Roles</t>
  </si>
  <si>
    <t>Use the table below to identify the number of technical resources expected to be committed by the Bidder to the project implementation based on their experience in implementing their product in similar environments.</t>
  </si>
  <si>
    <t>Project Director</t>
  </si>
  <si>
    <t>Business Analyst</t>
  </si>
  <si>
    <t>Solution Architect</t>
  </si>
  <si>
    <t>Application Support</t>
  </si>
  <si>
    <t>System Administrator</t>
  </si>
  <si>
    <t>Security Administrator</t>
  </si>
  <si>
    <t>General and Technical</t>
  </si>
  <si>
    <t>Number</t>
  </si>
  <si>
    <t>Area</t>
  </si>
  <si>
    <t>Application Requirements</t>
  </si>
  <si>
    <t>Priority</t>
  </si>
  <si>
    <t>Documentation</t>
  </si>
  <si>
    <t>Ability to provide online software documentation for all software application modules.</t>
  </si>
  <si>
    <t>H</t>
  </si>
  <si>
    <t>Ability to provide an on-line tutorials.</t>
  </si>
  <si>
    <t xml:space="preserve">Ability to provide all vendor supplied software that is accompanied by sufficient documentation to enable comprehensive understanding of its internal structure and operating procedures. </t>
  </si>
  <si>
    <t>Ability to provide Release Notes that document changes between version releases.  These documents must be written in a fashion that is easily understandable by the end user.  The format of the Release Notes must be conducive to analyzing which changes effect the organization.</t>
  </si>
  <si>
    <t>Help System</t>
  </si>
  <si>
    <t>Ability to provide a menu-driven system with comprehensive utility and "help" screen capabilities.</t>
  </si>
  <si>
    <t>M</t>
  </si>
  <si>
    <t>Online Vendor Customer Support Portal</t>
  </si>
  <si>
    <t>Ability to provide a portal solution to the access various on-line information regarding the vendor's solution including:
* Knowledge base of user documentation
* Release notes
* Other documentation</t>
  </si>
  <si>
    <t>Ability to provide a portal solution that allows users to submit enhancement requests and system bugs on-line that allows for tracking of progress on individual items.</t>
  </si>
  <si>
    <t>Ability to provide a portal solution that allows users to query on specific items that they have submitted.</t>
  </si>
  <si>
    <t>Error Processing</t>
  </si>
  <si>
    <t>Ability to log error messages and store for future review and reporting.  Error messages should be meaningful to the user versus being of a technical nature.</t>
  </si>
  <si>
    <t>Ability to allow the system administrator or designated end-users to view the error log on-line to provide support for the users.</t>
  </si>
  <si>
    <t>Ability to perform error checking to verify the quality of the information being entered and that system balances are maintained.</t>
  </si>
  <si>
    <t>Forms Processing</t>
  </si>
  <si>
    <t>Security and Auditing</t>
  </si>
  <si>
    <t>Ability to use Active Directory (AD) as the source for security credentials. AD shall be used as the primary authentication level for user sign-on into the system.</t>
  </si>
  <si>
    <t>Ability to limit access to, or updating of, the information stored on the computer through use of a password security system at the terminal, operator, and menu application levels.   Security should additionally revolve around add/update/view/delete access at the transaction level.</t>
  </si>
  <si>
    <t>Ability to deliver security in a layered format (i.e. data, database, application, network physical).</t>
  </si>
  <si>
    <t>Ability to log all changes (transactional, master-data, configuration, etc.) in a detailed permanent audit trail, by user ID.</t>
  </si>
  <si>
    <t>Ability to provide role based and class based system security; must be configurable and must establish rules for editing.</t>
  </si>
  <si>
    <t>Ability for an administrator to change a user's status to inactive.</t>
  </si>
  <si>
    <t>Ability to support electronic/digital signatures.</t>
  </si>
  <si>
    <t>Ability to support the encryption of data communications between the client and the server.</t>
  </si>
  <si>
    <t>Ability to define specific user access to processes, icons, screens, reports, records and code tables based on individual and group profiles.</t>
  </si>
  <si>
    <t>Ability to apply security restrictions to report writer utilities.</t>
  </si>
  <si>
    <t>Ability to apply security restrictions to global update functions.</t>
  </si>
  <si>
    <t>Ability to apply security restrictions to all ODBC and OLE activities.</t>
  </si>
  <si>
    <t>Ability to differentiate access between ability to view versus update for specific data elements.</t>
  </si>
  <si>
    <t>Ability to restrict the accessing of security configuration and audit logs.</t>
  </si>
  <si>
    <t xml:space="preserve">Standard system functionality restricts System Administrator account from performing transactions on the system.  </t>
  </si>
  <si>
    <t>Ability to provide single sign on with any third-party products proposed.</t>
  </si>
  <si>
    <t>Ability to require both user ID and password to access system functionality.</t>
  </si>
  <si>
    <t>Ability to provide password security which will automatically restrict access after a specified number of erroneous attempts to access.</t>
  </si>
  <si>
    <t>Ability to ensure that system password settings are "customizable" (based upon the nature of threats to the data residing in the system.  Management should be able to set the complexity levels for passwords as appropriate.)</t>
  </si>
  <si>
    <t>Ability to ensure that system password expiration settings are "flexible" (higher privileged accounts should have passwords which expire every 30-60 days while lesser privileged accounts expire every 60-90 days).</t>
  </si>
  <si>
    <t>Ability to reject a password if it does not meet established password editing &amp; checking criteria that help ensure that the password will not be one that is easily guessed.</t>
  </si>
  <si>
    <t>Ability to monitor concurrent users to the database.</t>
  </si>
  <si>
    <t>Ability to automatically log off an inactive user.</t>
  </si>
  <si>
    <t>Ability to track the relevant audit trails and allow "drill down to the source" functionality to review the history of all changes to the data.</t>
  </si>
  <si>
    <t>Ability to allow management to review the system administrator's activities.</t>
  </si>
  <si>
    <t>Ability to trace transactions through the system using audit reports.</t>
  </si>
  <si>
    <t>Archiving</t>
  </si>
  <si>
    <t>Ability to provide an archiving solution for all data elements which provide configuration options for archiving schedules.</t>
  </si>
  <si>
    <t>System design provides an “archive” environment for historical data.</t>
  </si>
  <si>
    <t>Integration and Interfacing</t>
  </si>
  <si>
    <t xml:space="preserve">Ability to import / export non-configuration data (e.g. transaction data) to/from a common data interchange format (e.g. ASCII, XML, etc.) </t>
  </si>
  <si>
    <t xml:space="preserve">Ability to import / export configuration data to/from a common data interchange format (e.g. ASCII, XML, etc.) </t>
  </si>
  <si>
    <t xml:space="preserve">Ability for all data import functions in the system to observe all pre-set data validation rules to enforce data / database integrity.  </t>
  </si>
  <si>
    <t>Ability to generate an exception or data completeness report for all data import functions.</t>
  </si>
  <si>
    <t>Ability to support web services as a means of real-time data exchange with other applications.</t>
  </si>
  <si>
    <t>Ability to apply security restrictions to all imports performed by a user.</t>
  </si>
  <si>
    <t>Document Management</t>
  </si>
  <si>
    <t>Ability to attach multiple documents / images to a single ERP transaction and have that attachment flow with the transaction throughout it’s life in the ERP (i.e. requisition to purchase order).</t>
  </si>
  <si>
    <t>Ability to enforce the attachment of documentation to a transaction (limited to pre-identified actions), as a mandatory item, thereby not allowing a transaction to be completed without a document being attached (e.g. the attachment of a scanned in Goods Received Voucher to the GRV transaction)</t>
  </si>
  <si>
    <t>Ability to store attached documentation in a separate database, thereby limiting the size of the transactional database.</t>
  </si>
  <si>
    <t>System Installation</t>
  </si>
  <si>
    <t>Ability to provide capabilities for system to be deployed with an "agentless client" (i.e. no software on the desktop).</t>
  </si>
  <si>
    <t>Ability to retain user preferences when installing new releases of the vendor's software.</t>
  </si>
  <si>
    <t>Ability to support the following environments during system implementation including:  DEV, TEST, TRAIN, LIVE.</t>
  </si>
  <si>
    <t>Ability to provide a configuration management solution to allow for easy management of moving data and programs between the various environments.</t>
  </si>
  <si>
    <t>System Operations and Administration</t>
  </si>
  <si>
    <t>Ability for application to be operated in a hosted environment.</t>
  </si>
  <si>
    <t>Ability to supply various utilities to facilitate file maintenance, data manipulation, and backup/recovery.  These may include, but are not limited to, sorts, file generators, and file-to-file copying utilities.</t>
  </si>
  <si>
    <t>Ability for the software vendor(s) to have the facilities to diagnose and maintain the application software and database remotely.</t>
  </si>
  <si>
    <t>Ability for the vendor to provide ongoing software maintenance and new software releases periodically to meet all Legislative requirements at no additional charge.</t>
  </si>
  <si>
    <t>Technical Standards &amp; Preferences - Applies to ALL products being proposed by the vendor</t>
  </si>
  <si>
    <t>Ability to provide system components that operate under a JAVA or .NET solution environment.</t>
  </si>
  <si>
    <t>Ability to provide a system that operates under a Service Oriented Architecture (SOA) environment.</t>
  </si>
  <si>
    <t>Data Management</t>
  </si>
  <si>
    <t>Ability for system to interact with the relational database and offer robust querying and online analysis tools that do not require programming knowledge, allowing users to pick and choose fields, link tables, and establish criteria.</t>
  </si>
  <si>
    <t>Ability to access tables from other systems using both SQL and non-SQL data sources.</t>
  </si>
  <si>
    <t>Ability to support referential integrity through the use of data definitions.</t>
  </si>
  <si>
    <t>Ability for the database to allow for data access in a seamless manner even though the data may physically reside on another server.</t>
  </si>
  <si>
    <t>User Interface</t>
  </si>
  <si>
    <t>Ability for system to ensure that all features and functions within the application will be available and operate identically regardless of the user interface that is used (i.e., web-based or client-based).</t>
  </si>
  <si>
    <t>Ability for system to provide a Web-based interface that uses "point and click" device functionality to choose between pull down menus and options.</t>
  </si>
  <si>
    <t>Ability for system to ensure a consistent use of command keys and screen layouts across the application.</t>
  </si>
  <si>
    <t>Ability to modify pull down menus and pick lists.</t>
  </si>
  <si>
    <t>Ability for system to display all currency amounts formatted with currency signs and commas.</t>
  </si>
  <si>
    <t>Data Entry &amp; Transaction Processing</t>
  </si>
  <si>
    <t>Ability to control entry of data to ensure user enters data into all required fields on the screen through the setting of mandatory fields.</t>
  </si>
  <si>
    <t>Ability to have data entry fields automatically default to a specific value (e.g., date fields should default to current date).</t>
  </si>
  <si>
    <t>Ability to perform batch data entry of transactions with batch totals.</t>
  </si>
  <si>
    <t>Ability for system to provide data entry transaction templates (i.e. journal entries, requisitions, etc.), with custom defined fields as a default.</t>
  </si>
  <si>
    <t>Ability for system architecture to support distributed data entry by authorized users.</t>
  </si>
  <si>
    <t>Ability to configure tabbing order on all data entry screens.</t>
  </si>
  <si>
    <t>Ability to “auto fill” fills in field level information (i.e. – vendor name, account name).</t>
  </si>
  <si>
    <t>Ability for back-ups or other transactions in one module to not block, delay, or otherwise interfere with transactions in other modules.</t>
  </si>
  <si>
    <t>Ability for the system, excluding complete system backup activities, to be available 24 hours a day.</t>
  </si>
  <si>
    <t>System provides record locking functionality which only allow viewing, and query access to system records by users, while a user is making edits to the record.</t>
  </si>
  <si>
    <t>Ability for system to provide free form comments fields for all transactions – prior to posting, after the fact (multiple un-editable comments with user stamping and date stamping)</t>
  </si>
  <si>
    <t>Central Document / Transaction Workflow Engine</t>
  </si>
  <si>
    <t>System provides audit trail history of approvals.</t>
  </si>
  <si>
    <t>Ability to set ad-hoc approval rule for individual transactions.</t>
  </si>
  <si>
    <t>Ability to provide workflow functionality that is role based such that departments can perform approvals in a “person independent” manner.</t>
  </si>
  <si>
    <t>Ability to provide reminder functionality throughout the system that could be set to trigger based on certain events (e.g., more than 2 weeks have passed and you are responsible for completing this step, contract is going to expire soon, etc.).  Optionally, be able to trigger a standard email to be sent through Outlook.</t>
  </si>
  <si>
    <t>Ability to provide the same workflow rules and engine regardless of the user interface that is used (i.e., web-based or client-based interface).</t>
  </si>
  <si>
    <t>Ability to provide workflow functionality that allows a user to enter comments justifying their approval/denial.</t>
  </si>
  <si>
    <t>Ability to provide workflow functionality that allows a user to forward workflow items for a user-designated period of time to another user who will act as a surrogate in being able to review, approve and reject all workflow items in the first user's absence.</t>
  </si>
  <si>
    <t>Ability to provide workflow functionality that allows for items to be put into workflow with a combination of parallel or sequential approvals.</t>
  </si>
  <si>
    <t>Ability to provide workflow functionality such that supports parallel approvals.</t>
  </si>
  <si>
    <t>Ability to provide workflow functionality that allows for reporting on how long each step in a workflow is taking to perform.</t>
  </si>
  <si>
    <t>Ability to provide workflow functionality with the following options when reviewing an item:
* Approve
* Forward
* Hold
* Reject</t>
  </si>
  <si>
    <t>Ability to provide workflow functionality that allows for notification of the results of a workflow step to be sent to a user via email or be viewable internally within the application.  The type of notification (email or internal to application) can be customizable for each individual user.</t>
  </si>
  <si>
    <t>Ability to provide workflow functionality that allows for users receiving workflow updates via email to click on a link provided within the email that takes the user to the appropriate area within the application to perform the next steps on that workflow.</t>
  </si>
  <si>
    <t>Address Management</t>
  </si>
  <si>
    <t>Ability to support a standard naming convention including segments for all addresses within the system.</t>
  </si>
  <si>
    <t>Ability to store all components of an address record in separate fields.</t>
  </si>
  <si>
    <t>Ability to support a single customer record that is not duplicated within the system.</t>
  </si>
  <si>
    <t>Reporting and Printing</t>
  </si>
  <si>
    <t>Ability to provide a user-configurable 'management dashboard' which allows users to identify and view key summary performance statistics from various components of the ERP system and drill into them for further detail through an online, web service that dynamically updates to reflect standardized reporting periods.</t>
  </si>
  <si>
    <t>Ability for system to have an ad-hoc report writer with the following features:</t>
  </si>
  <si>
    <t>Ability for system to have an ad-hoc report writer with file organization structure consistent between all application modules</t>
  </si>
  <si>
    <t>Ability for system to have an ad-hoc report writer with Integration with all other application modules on the same processor for custom report creation</t>
  </si>
  <si>
    <t>Ability for system to have an ad-hoc report writer with Flexible report formatting capabilities</t>
  </si>
  <si>
    <t>Ability for system to have an ad-hoc report writer with Mailing list and label generation capability</t>
  </si>
  <si>
    <t>Ability to retrieve information from multiple tables / files</t>
  </si>
  <si>
    <t>Ability to specify desired subtotal breaks and totaling fields</t>
  </si>
  <si>
    <t>Ability to obtain reports in different sort sequences</t>
  </si>
  <si>
    <t>Ability to calculate percentages</t>
  </si>
  <si>
    <t>Ability to calculate averages</t>
  </si>
  <si>
    <t>Ability to prepare / print reports from any accounting period and across periods.</t>
  </si>
  <si>
    <t>Ability to set up menus of created reports for easy access and printing</t>
  </si>
  <si>
    <t>Option available to send report to the screen, a printer, or to a file.</t>
  </si>
  <si>
    <t>"Wildcard" and/or “Keyword” capability to allow easy accessing of a range of values when creating reports</t>
  </si>
  <si>
    <t>Sequentially numbered pages on reports</t>
  </si>
  <si>
    <t>Shows current date and reports "as of" date</t>
  </si>
  <si>
    <t>Data fields include commas, decimal points, dollar signs, +/- signs, etc. and are right or left justified as appropriate</t>
  </si>
  <si>
    <t>Ability to select any department (or cost center) or range(s) of departments (or cost centers) for inclusion or exclusion in/from reports</t>
  </si>
  <si>
    <t>Ability to create visual aids (charts, graphs) to supplement the report statistics/measures generated</t>
  </si>
  <si>
    <t>Ability to "drill down" allowing a user to begin with a summary level screen / online report and inquire on progressively more detailed (i.e., source) transactions.</t>
  </si>
  <si>
    <t>Ability to provide a simple, easy drill down / drill around – with minimal keystrokes.</t>
  </si>
  <si>
    <t>Ability to output electronically (e.g. file or ftp) to all governmental entities as required by law.</t>
  </si>
  <si>
    <t>Ability for reports to be scheduled to run.</t>
  </si>
  <si>
    <t>Ability to execute reports with an "as of" date.</t>
  </si>
  <si>
    <t>Ability to allow end users to directly print reports and inquiry screens to printer, without cumbersome use of a "print queue".</t>
  </si>
  <si>
    <t>Ability to allow search criteria on reports to be not-exact matches, partials, or similar (e.g., soundex).</t>
  </si>
  <si>
    <t>Ability to automatically route reports via a workflow.</t>
  </si>
  <si>
    <t>Ability for system to allow users to perform inquiries and searches by any field available for data entry.</t>
  </si>
  <si>
    <t>Ability to reprint reports, checks, or bills with restart capability when reports, checks, or bills being printed are interrupted.</t>
  </si>
  <si>
    <t>Ability to print Accounts Payable and Payroll checks to laser printers with signatures and MICR coding (with appropriate security measures in place).</t>
  </si>
  <si>
    <t>Ability to allow formatted output to be matched to printer device characteristics without intervention by the user.</t>
  </si>
  <si>
    <t>Y</t>
  </si>
  <si>
    <t>R</t>
  </si>
  <si>
    <t>T</t>
  </si>
  <si>
    <t>F</t>
  </si>
  <si>
    <t>N</t>
  </si>
  <si>
    <t>Points will be awarded as follow:</t>
  </si>
  <si>
    <t>Availability Response</t>
  </si>
  <si>
    <t>Points Awarded</t>
  </si>
  <si>
    <t>Points</t>
  </si>
  <si>
    <t>Availability</t>
  </si>
  <si>
    <t>Accounts Payable</t>
  </si>
  <si>
    <t>Accounts Receivables</t>
  </si>
  <si>
    <t>Planning and Budgeting</t>
  </si>
  <si>
    <t>Bank Reconciliation</t>
  </si>
  <si>
    <t>Cash Management</t>
  </si>
  <si>
    <t>Fixed Assets</t>
  </si>
  <si>
    <t>Tender and Contract</t>
  </si>
  <si>
    <t>Personnel Management</t>
  </si>
  <si>
    <t>Payroll Management</t>
  </si>
  <si>
    <t>Leave Management</t>
  </si>
  <si>
    <t>Overtime Management</t>
  </si>
  <si>
    <r>
      <rPr>
        <b/>
        <i/>
        <sz val="10"/>
        <color theme="1"/>
        <rFont val="Verdana"/>
        <family val="2"/>
      </rPr>
      <t>Objective:</t>
    </r>
    <r>
      <rPr>
        <i/>
        <sz val="10"/>
        <color theme="1"/>
        <rFont val="Verdana"/>
        <family val="2"/>
      </rPr>
      <t xml:space="preserve"> To ensure that the application operates consistently and fulfills the technical standards defined.</t>
    </r>
  </si>
  <si>
    <t>Points Awarded multiplied by PRIORITY factor</t>
  </si>
  <si>
    <t>General Information</t>
  </si>
  <si>
    <t>Ability to post invoices which update the accounts payable file, reduce the related encumbrance(s), update the supplier master file, update the general ledger, generate payment requisitions and create detailed transaction records for audit and analysis.</t>
  </si>
  <si>
    <t>Ability to flag or prohibit the receiving date from being earlier than the requisition date with the ability of authorized users to override</t>
  </si>
  <si>
    <t>Ability to flag or prohibit the quantity received from being greater than the quantity approved on the purchase order / contract with the ability of authorized users to override</t>
  </si>
  <si>
    <t>Ability to flag or prohibit the unit price from being greater than the unit price approved on the purchase order / contract with the ability of authorized users to override</t>
  </si>
  <si>
    <t>Ability to flag or prohibit the payment amount is greater than the defined budgetary category balance with the ability of authorized users to override</t>
  </si>
  <si>
    <t>Supplier File Set-Up and Maintenance</t>
  </si>
  <si>
    <t>Ability to assign classifications to suppliers (i.e. Regular, One-Time/Alternate, Employee, Contractors, governmental agencies,  etc.) and limit  access for updating supplier information based on an appropriate user level of authority.</t>
  </si>
  <si>
    <t>Ability to automatically assign supplier numbers, with the option to be able to manually assign the numbers (must prevent duplicate supplier numbers from being used).</t>
  </si>
  <si>
    <t>System provides controls around the supplier information recorded in order to minimize duplicate entries of the same supplier providing warnings to system users of duplicates.</t>
  </si>
  <si>
    <t>Ability to designate which bank account a supplier will be paid from with ability to override during the invoicing process.</t>
  </si>
  <si>
    <t>Ability to input comments regarding account status for the supplier record.</t>
  </si>
  <si>
    <t>Ability to interact with suppliers on-line, place orders, receive invoices and make payments electronically.</t>
  </si>
  <si>
    <t>L</t>
  </si>
  <si>
    <t>Ability to annually remove inactive suppliers based upon flexible, user-generated parameters through a report to identify inactive suppliers</t>
  </si>
  <si>
    <t>Ability to integrate supplier information between the procurement and accounts payable modules.</t>
  </si>
  <si>
    <t>Ability to make changes or deletions to the supplier master file without affecting supplier information on payment history.</t>
  </si>
  <si>
    <t>Ability to prevent inactivation of a supplier if there are unpaid items, open purchase orders or a transaction history during the current fiscal year.</t>
  </si>
  <si>
    <t>Ability for supplier payment history to be either retained or archived for an unlimited number of years based upon user criteria.</t>
  </si>
  <si>
    <t>Invoice Entry and Processing</t>
  </si>
  <si>
    <t>Ability to process one invoice (voucher) or multiple invoices (vouchers) for one purchase order (or encumbrance) and/or for one purchase order line.</t>
  </si>
  <si>
    <t>Ability to perform data validation on-line during entry including purchase order number, supplier number and coding elements, checking for required fields as well as allowable field values with the ability to override, with appropriate security. System should provide error messages for on-line transactions.</t>
  </si>
  <si>
    <t>Ability to have system check for and prohibit entry of duplicate invoices for a supplier with override for authorized system users.</t>
  </si>
  <si>
    <t>Ability for authorized users to make edits and revisions to unposted invoice transactions prior to posting.</t>
  </si>
  <si>
    <t>Ability to enter an invoice without a corresponding purchase order.</t>
  </si>
  <si>
    <t>Ability to match purchase orders, receiving reports, and supplier invoices (3 way match) or purchase order to supplier invoice (2 way match).</t>
  </si>
  <si>
    <t>Ability to enter invoices in batch providing control totals reconcilable by user.</t>
  </si>
  <si>
    <t>Ability of the system to flag transactions detected in error in the batch processing and preclude only erroneous transactions from further processing.</t>
  </si>
  <si>
    <t>Ability to delete or modify an invoice record before it is scheduled for payment.</t>
  </si>
  <si>
    <t>Ability for the system to generate payment date based on due dates on the invoice; also the ability for the system generated payment date to be overridden during the voucher data entry process.</t>
  </si>
  <si>
    <t>Ability to provide security related to the viewing of entered AP batches where authorized users can view their batches or those batches of users they supervise.</t>
  </si>
  <si>
    <t>Ability to adjust an invoice to reflect damaged goods received and returned, unapplied discounts, etc., using debit/credit memos.</t>
  </si>
  <si>
    <t>Ability to override procurement information with the proper authority.</t>
  </si>
  <si>
    <t>Ability to enter expense advances as prepayments and subsequently reduce the amount of the employee expense report.</t>
  </si>
  <si>
    <t>Ability to combine employee travel expense reimbursements with employee's payroll.</t>
  </si>
  <si>
    <t>Ability to hold/repeat supplier information when keying multiple invoices into a batch.</t>
  </si>
  <si>
    <t>Payment Processing</t>
  </si>
  <si>
    <t>Ability to include the scheduling of payments</t>
  </si>
  <si>
    <t>Ability to include the calculating and taking of discounts</t>
  </si>
  <si>
    <t>Ability to include the capability of holding payments</t>
  </si>
  <si>
    <t>Ability to include the releasing of payments</t>
  </si>
  <si>
    <t>Ability to automatically close POs after final payment is issued.</t>
  </si>
  <si>
    <t>Ability to hold payments on any specific open item or for all invoices of a particular supplier, with the ability to report on held invoices / suppliers.</t>
  </si>
  <si>
    <t>System supports approval and tracking of petty cash transactions</t>
  </si>
  <si>
    <t>Ability to override payment terms as specified in the supplier master file.</t>
  </si>
  <si>
    <t>Ability to automatically calculate payment due date to take advantage of available discounts.</t>
  </si>
  <si>
    <t>Ability to prevent the alteration of payment information once approval of the payment has been secured.</t>
  </si>
  <si>
    <t>Ability to alert the user of a missed discount.</t>
  </si>
  <si>
    <t>Ability to prevent double posting of batches.</t>
  </si>
  <si>
    <t>Ability to prevent changes to supplier name or address information once the workflow/approval has been initiated for a given invoice.</t>
  </si>
  <si>
    <t>Interfaces</t>
  </si>
  <si>
    <t>Ability to accept transactions from other systems/applications Payroll (garnishments, benefit providers)</t>
  </si>
  <si>
    <t>Ability to accept transactions from other systems/applications Misc. Billing/Accounts Receivable Refunds</t>
  </si>
  <si>
    <t>Workflow</t>
  </si>
  <si>
    <t>Ability to support centralized or decentralized entry and workflow processing related to invoice entry.</t>
  </si>
  <si>
    <t>Ability to authorize payments on entered invoices through workflows.   Workflow process must provide an audit trail of approvals that is stored with the transaction.</t>
  </si>
  <si>
    <t xml:space="preserve">Ability to configure a document review and approval process prior to posting an invoice transaction. (Item, department/division, commodity code, account number,) </t>
  </si>
  <si>
    <r>
      <rPr>
        <b/>
        <i/>
        <sz val="10"/>
        <color theme="1"/>
        <rFont val="Verdana"/>
        <family val="2"/>
      </rPr>
      <t xml:space="preserve">Objective: </t>
    </r>
    <r>
      <rPr>
        <i/>
        <sz val="10"/>
        <color theme="1"/>
        <rFont val="Verdana"/>
        <family val="2"/>
      </rPr>
      <t>To efficiently manage all payments, electronically track paid and outstanding invoices.</t>
    </r>
  </si>
  <si>
    <r>
      <rPr>
        <b/>
        <i/>
        <sz val="10"/>
        <color theme="1"/>
        <rFont val="Verdana"/>
        <family val="2"/>
      </rPr>
      <t>Objective:</t>
    </r>
    <r>
      <rPr>
        <i/>
        <sz val="10"/>
        <color theme="1"/>
        <rFont val="Verdana"/>
        <family val="2"/>
      </rPr>
      <t xml:space="preserve"> To provide for fully integrated billing and tracking of all organization-wide receivables.  </t>
    </r>
  </si>
  <si>
    <t>Customer Management</t>
  </si>
  <si>
    <t>Ability to associate Customer number ranges or Customer number formats to a department, receivable type or user.</t>
  </si>
  <si>
    <t>Ability to link an employee to a debtor (i.e. an employee can be a debtor)</t>
  </si>
  <si>
    <t>Ability for system to generate customer ID numbers or for user to assign them.</t>
  </si>
  <si>
    <t>Ability to split or combine customer accounts.</t>
  </si>
  <si>
    <t>Accepts overpayments and stores a credit balance in the appropriate account/customer record.</t>
  </si>
  <si>
    <t>Ability to apply overpayment amounts to other invoices for that customer.</t>
  </si>
  <si>
    <t>Ability to support  customer self-service function, whereby each customer has the ability to access customer account level information, including viewing their invoices, payments, a statement, etc.</t>
  </si>
  <si>
    <t>Miscellaneous Billing and Invoicing</t>
  </si>
  <si>
    <t>Ability to support recurring billing functions allowing the user to establish effective date, minimum amount, and frequency of recurring billing.</t>
  </si>
  <si>
    <t>Ability to establish user-defined receivable types using code tables and to track them separately.</t>
  </si>
  <si>
    <t>Ability to input billing information at the departmental level.</t>
  </si>
  <si>
    <t>Ability to generate a credit note/adjustments to specific invoices or to a group of invoices.</t>
  </si>
  <si>
    <t>Ability to import invoice line item information from external data sources.</t>
  </si>
  <si>
    <t>Ability to support real-time posting of invoices.</t>
  </si>
  <si>
    <t>Ability to support real-time posting of credit memos.</t>
  </si>
  <si>
    <t>Ability to establish payment terms (# days until due) based on bill type.</t>
  </si>
  <si>
    <t>Ability to designate a charge priority indicator for each invoice type, which will designate the priority of applying payments during receipting.</t>
  </si>
  <si>
    <t>Ability to e-mail an invoice versus printing and mailing.</t>
  </si>
  <si>
    <t>Ability for the system to be configured to allow decentralized entry, workflowed to central authorized users for review of any and all remotely entered information for accuracy before final posting to the General Ledger and Accounts Receivable (e.g., account write-offs, waiving fees).</t>
  </si>
  <si>
    <t>Late Charges/ Interest/Penalty</t>
  </si>
  <si>
    <t>Ability to automatically calculate interest and penalties on a delinquent invoices based on invoice type with user defined rules (e.g. invoice date, first day of month, etc.).</t>
  </si>
  <si>
    <t>Ability to establish late charges and penalties as a percentage of overdue amount, a flat penalty, a daily fee, or other charge.</t>
  </si>
  <si>
    <t>Statement Processing</t>
  </si>
  <si>
    <t>Ability to generate one statement for all bill types being billed to same customer.</t>
  </si>
  <si>
    <t>Ability to support late notice statement processing with "configurable" language based on the aging results.</t>
  </si>
  <si>
    <t>Interfaces / Integration</t>
  </si>
  <si>
    <t>System is integrated with a central contacts database which tracks contact information that can be accessible from any module. (e.g. customer information from Utility Billing module).</t>
  </si>
  <si>
    <t>Ability to integrate to AP for refunds</t>
  </si>
  <si>
    <t>Budget Preparation</t>
  </si>
  <si>
    <t>Ability to develop budgets at the cost center level.</t>
  </si>
  <si>
    <t>Ability to describe a budget item.  An unlimited narrative may be input and printed on the final budget document.</t>
  </si>
  <si>
    <t>Ability to provide budgets and tracking for major commodities or services.</t>
  </si>
  <si>
    <t>Ability to maintain a requested, recommended, and approved budget.</t>
  </si>
  <si>
    <t>Ability to identify specific budget items per account</t>
  </si>
  <si>
    <t>Ability to allow for departmental budget entry in an account listing style.</t>
  </si>
  <si>
    <t>Ability to allow for a range by account # or any segment within the account for budget entry</t>
  </si>
  <si>
    <t>Ability to view progress by departments in budget preparation, as defined in user setup in conjunction with account authority.</t>
  </si>
  <si>
    <t>Ability to approve all requested budget amounts at the same time.</t>
  </si>
  <si>
    <t>Ability to implement security related to who has access to budget development and view based on their department and organization.</t>
  </si>
  <si>
    <t>Ability to customize budget scenarios based on department.</t>
  </si>
  <si>
    <t>Ability to perform Budget global changes (Fringe Benefits, merit increases).</t>
  </si>
  <si>
    <t>Ability to allow for comments per budget item / line.</t>
  </si>
  <si>
    <t>Ability to allow for per month and per quater budgeting (e.g. enter annual total budget line and system assists by spreading the annual amount, based on historical spread or straight-line).  Monthly amounts can then be adjusted.</t>
  </si>
  <si>
    <t>Ability to start the budget process with a "base budget" which removes all of the one time/annual items</t>
  </si>
  <si>
    <t>Ability to limit changes within the unadopted budget after a certain point in the budget process has been reached, and require appropriate user authorization to implement any changes.</t>
  </si>
  <si>
    <t>Ability to import off-line developed budget information into the system.</t>
  </si>
  <si>
    <t>Ability to generate a Budget Book from the system.</t>
  </si>
  <si>
    <t>Staff Position Budgeting</t>
  </si>
  <si>
    <t>Ability to enter globally or provide calculation-only fields for medical aid contribution calculation based on salary</t>
  </si>
  <si>
    <t>Ability to enter globally or provide calculation-only fields for retirement fund calculation based on salary</t>
  </si>
  <si>
    <t>Ability to enter globally or provide calculation-only fields for UIF, SDL, Worker's Comp calculation based on salary</t>
  </si>
  <si>
    <t>Ability to enter globally or provide calculation-only fields for benefits specific to the type of position being budgeted.</t>
  </si>
  <si>
    <t>System's position budgeting functionality is directly integrated with the Payroll and HR modules</t>
  </si>
  <si>
    <t>Ability to assist with managing new budget implications of live payroll changes (e.g., raises &amp; transfers) performed during the budget development cycle.</t>
  </si>
  <si>
    <t>Ability to perform position budgeting for vacant positions without the need to assign employees to these positions that includes both salary and fringe projections.</t>
  </si>
  <si>
    <t>Project / Grant Budgeting</t>
  </si>
  <si>
    <t xml:space="preserve">Ability to use project or grant budgeting within or across funds as specified by the user.  </t>
  </si>
  <si>
    <t>Performance Measurement / Non-Financial Budgeting</t>
  </si>
  <si>
    <t>Ability to develop tables to accommodate input of performance measures (e.g., transactions per, number of staff/customer, etc.).</t>
  </si>
  <si>
    <t>Ability to establish non-financial strategic objectives and track actual performance against these objectives.</t>
  </si>
  <si>
    <t>Ability to import files with defined file formats from other external systems into the performance budgeting system to reflect actual performance tracked in other external systems.</t>
  </si>
  <si>
    <t>Ability to associate performance indicators and metrics to chart of accounts segments.</t>
  </si>
  <si>
    <t>Budget Forecasting / Revenue Estimating / Multi-Year Budgeting</t>
  </si>
  <si>
    <t>Ability to prepare budget for multiple years concurrently.</t>
  </si>
  <si>
    <t>Ability for distributed departments to perform projections periodically including estimate revisions and reporting of actual to estimates - at varying levels of the chart of accounts.</t>
  </si>
  <si>
    <t>Ability to customize budget scenarios based on individual department assumptions.</t>
  </si>
  <si>
    <t>Ability to transfer or change positions between departments/funds for budget and analytical purposes.</t>
  </si>
  <si>
    <t>Ability to perform budget forecasting that incorporates planned salary and benefit adjustments at an employee, position or organization-wide level.</t>
  </si>
  <si>
    <t>Ability to perform budget projections for salaries and fringes based on merit date.</t>
  </si>
  <si>
    <t>Ability to perform budget projections for salaries and fringes under different scenarios without the need to use or impact data in the LIVE system.</t>
  </si>
  <si>
    <t>Ability for revenue estimation functionality to be distributed to departmental financial managers for input.</t>
  </si>
  <si>
    <t>Budget Maintenance</t>
  </si>
  <si>
    <t xml:space="preserve">Ability to automate specific allocations and transfers between departments and funds as defined by the user </t>
  </si>
  <si>
    <t>Ability to configure the system to allow for distributed (departmental) entry of initial budget requests and amendments - with configurable multi-level approval functionality</t>
  </si>
  <si>
    <t>Ability to provide extended comments with budget revision requests</t>
  </si>
  <si>
    <t>Ability to replace previous budget with modified budget and the system calculates adjustments.</t>
  </si>
  <si>
    <t>Ability to enter budget amendments during the fiscal year (appropriations or revenue estimates).</t>
  </si>
  <si>
    <t>Ability to have an amendment tracking field that can store a link to a document or meeting minutes where this amendment was approved.</t>
  </si>
  <si>
    <t xml:space="preserve">Ability to override budget amendments.  </t>
  </si>
  <si>
    <t>Ability to identify a budget adjustment as one-time (temporary) or permanent (affect future base budgets).</t>
  </si>
  <si>
    <t>Ability to make changes simultaneously to one or more of the budgets.</t>
  </si>
  <si>
    <t>Ability to have commission approve budget adjustments online.</t>
  </si>
  <si>
    <t>Ability to develop a request for transfer of funds that can be attached to a particular purchase order.</t>
  </si>
  <si>
    <t>Budget Checking and Controls</t>
  </si>
  <si>
    <t>Ability to perform funds availability checking at the project level, grant level, cost center level or department level.</t>
  </si>
  <si>
    <t>Ability to view “available budget” during requisition/purchase order entry for any type of purchase order, journal entry, or accounts payable invoice transaction.</t>
  </si>
  <si>
    <t>Ability to request budget transfers between cost centers and between divisions.</t>
  </si>
  <si>
    <t xml:space="preserve">Ability to customize rules for budgets and restrictions on overspending.  (e.g.  Tracking of transfers between line items within a department budget allowing an account to go negative).  </t>
  </si>
  <si>
    <t>Ability to have budget control rules by account (e.g. payroll accounts can be overspent).</t>
  </si>
  <si>
    <t>Ability to have budget warnings at the cost center level and grant and project level.</t>
  </si>
  <si>
    <t>Ability to have budget checking and warnings performed on all system transactions (requisitions, purchase orders, journal entries, etc.)</t>
  </si>
  <si>
    <t>Ability to restrict transfers to/from specific accounts (e.g., Payroll).</t>
  </si>
  <si>
    <t>Budget Rollover Procedures</t>
  </si>
  <si>
    <t>Ability to prepare base budgets from prior year actual expenditures.</t>
  </si>
  <si>
    <t xml:space="preserve">Ability to prepare base budgets using the previous year's base budget. </t>
  </si>
  <si>
    <t>Ability to view prior year’s revenues and expenditures while working on the new year's data.</t>
  </si>
  <si>
    <t>Ability for unfulfilled encumbrances to roll to next year, at year end, along with their associated budget, with prior year liquidation transaction performed.</t>
  </si>
  <si>
    <t>Ability to view rollover encumbrance balances separate from current year budgeted amounts for an account.</t>
  </si>
  <si>
    <t>Ability to liquidate a rollover encumbrance while restricting the liquidated amount from being added to the current year budgeted amount (e.g., cancel an outstanding purchase order from a previous year that has an encumbered balance remaining).</t>
  </si>
  <si>
    <t>Ability to perform a “what if” analysis</t>
  </si>
  <si>
    <t>Ability to perform a “what if” analysis Utilizing current year information,</t>
  </si>
  <si>
    <t xml:space="preserve">Ability to perform a “what if” analysis In a trial mode, prior to any updates to actual data, </t>
  </si>
  <si>
    <t>Ability to perform a “what if” analysis On individual accounts and view the results at the account or department level.</t>
  </si>
  <si>
    <t>Ability to perform a “what if” analysis Allowing the user to adjust the account code level amounts by a percentage or flat rate across the board for a particular fund, cost center, object or project.</t>
  </si>
  <si>
    <t>Ability to perform a “what if” analysis To prepare scenario reports for different types of standard budget reporting (e.g. general fund projections, personnel projections, five-year revenue)</t>
  </si>
  <si>
    <t>Ability to perform a “what if” analysis Prior year's actual revenues</t>
  </si>
  <si>
    <t>Ability to perform a “what if” analysis Prior year's actual expenditures</t>
  </si>
  <si>
    <t>Ability to perform a “what if” analysis Current year's budget</t>
  </si>
  <si>
    <t>Ability to perform a “what if” analysis Actual year-to-date revenues</t>
  </si>
  <si>
    <t>Ability to perform a “what if” analysis Actual year-to-date expenditures</t>
  </si>
  <si>
    <t>Ability to create a Budget Projections Report, using any dimension of the account number.</t>
  </si>
  <si>
    <t>Ability to create an "Effects" report, showing results of changes to fund balances and possible adjustments needed.</t>
  </si>
  <si>
    <t>Ability to create a Budget Amendments Report, listing budget amendments processed.</t>
  </si>
  <si>
    <t>Ability to create a Payroll Projection Report, listing Each employee by department</t>
  </si>
  <si>
    <t>Ability to create a Payroll Projection Report, listing Current annual salary</t>
  </si>
  <si>
    <t>Ability to create a Payroll Projection Report, listing Review date</t>
  </si>
  <si>
    <t>Ability to create a Payroll Projection Report, listing Amount of next annual increase</t>
  </si>
  <si>
    <r>
      <rPr>
        <b/>
        <i/>
        <sz val="10"/>
        <color theme="1"/>
        <rFont val="Verdana"/>
        <family val="2"/>
      </rPr>
      <t>Objective:</t>
    </r>
    <r>
      <rPr>
        <i/>
        <sz val="10"/>
        <color theme="1"/>
        <rFont val="Verdana"/>
        <family val="2"/>
      </rPr>
      <t xml:space="preserve"> To provide for a semi-automated, online, distributed budget preparation and tracking system to save time and effort.</t>
    </r>
  </si>
  <si>
    <t>Compliance</t>
  </si>
  <si>
    <t>GRAP (Generally Recognised Accounting Practice)</t>
  </si>
  <si>
    <t>FMPPLA (Financial Management of Parliament and Provincial Legislatures Act)</t>
  </si>
  <si>
    <t>Accrual basis of accounting</t>
  </si>
  <si>
    <t>Ability to have the system allow multiple fiscal years to be open and have transactions (including payables) processed against them simultaneously including the ability to have related reversing entries automatically post to new year (i.e. AP, inter-fund journals, accruals, etc.).</t>
  </si>
  <si>
    <t>Chart of Accounts</t>
  </si>
  <si>
    <t>Ability to expand chart of account segments at any point in time without re-entering/re-converting entire chart.</t>
  </si>
  <si>
    <t>Ability to associate user logins with a department, or other segment within the chart, and enforces user access permissions for view only rights versus editing rights for transactions and balances related to that user’s department as defined by the chart.</t>
  </si>
  <si>
    <t>Ability to support all converted data to retain old chart of accounts numbering in a unused description field.</t>
  </si>
  <si>
    <t>Ability to search chart of accounts for both active and inactive accounts by user defined time period.</t>
  </si>
  <si>
    <t>Ability to permit batch assignment or setting of accounts to inactive status</t>
  </si>
  <si>
    <t>Account Information</t>
  </si>
  <si>
    <t>Ability to ease data entry by providing the user the capability to lookup account numbers.</t>
  </si>
  <si>
    <t>Ability to optionally configure budget control at the cost center level, in addition to the department level.</t>
  </si>
  <si>
    <t>Ability to capture, track, and report non-monetary  statistical performance such as labour hours, number of applications processed, etc., based on account code.</t>
  </si>
  <si>
    <t>Ability for journal entry functionality to provide assistance in performing allocations, by a percentage or based on a separate allocation table.</t>
  </si>
  <si>
    <t>Ability to override transaction validation rules based on authorized approval levels.  The transaction can still be processed in a situation where the line item is over budget.</t>
  </si>
  <si>
    <t>Transaction Processing</t>
  </si>
  <si>
    <t>Ability for security to have individual- or position-levels of authorization (e.g., view vs. edit).</t>
  </si>
  <si>
    <r>
      <t xml:space="preserve">Ability to either have transaction posting require authorization </t>
    </r>
    <r>
      <rPr>
        <i/>
        <sz val="11"/>
        <rFont val="Calibri"/>
        <family val="2"/>
        <scheme val="minor"/>
      </rPr>
      <t>or</t>
    </r>
    <r>
      <rPr>
        <sz val="11"/>
        <rFont val="Calibri"/>
        <family val="2"/>
        <scheme val="minor"/>
      </rPr>
      <t xml:space="preserve"> be automatic based on user security.</t>
    </r>
  </si>
  <si>
    <t>Ability to allow for individual / batch approval of posting transactions.</t>
  </si>
  <si>
    <t>Ability to restrict users from posting transactions to inactivated accounts.</t>
  </si>
  <si>
    <t>System prohibits the posting of journal entries that are out of balance.</t>
  </si>
  <si>
    <t>Edits/Validations</t>
  </si>
  <si>
    <t>Ability for an authorized user to optionally override any transactions that do not meet validation edit rules.</t>
  </si>
  <si>
    <t>Ability to import General Ledger transactions from external data sources with validation rules.</t>
  </si>
  <si>
    <t>Journaling</t>
  </si>
  <si>
    <t>Ability to process automated, recurring, and manual journal entries.</t>
  </si>
  <si>
    <t>Ability to establish, save and use journal entry templates that will allow users to easily create new journal entries using pre-saved journal entry details.</t>
  </si>
  <si>
    <t>Ability to automatically reverse adjusting journal entries.</t>
  </si>
  <si>
    <t>Period End Processing</t>
  </si>
  <si>
    <t>Ability to start processing against any period in the new fiscal year prior to close of last fiscal year.  Retroactive transactions are allowed.</t>
  </si>
  <si>
    <t>Integration</t>
  </si>
  <si>
    <t>Ability to review transactions and posting status from other application modules prior to posting to General Ledger.</t>
  </si>
  <si>
    <t>Ability to maintain the budget as compared to actual reporting, by account, cost center, division and department (i.e. any segment) within the General Ledger module, regardless of whether the Budget module is implemented.</t>
  </si>
  <si>
    <t>Ability to define budget transfer approvals by account segments (i.e. certain inter-departmental transfers only need departmental approval).</t>
  </si>
  <si>
    <t>Ability to maintain unique security on payroll data elements in the General Ledger.</t>
  </si>
  <si>
    <t>Reporting and On-Line Inquiry</t>
  </si>
  <si>
    <t>Ability to provide dashboard tools to define / report on key metrics of financial information, specific to the various department heads.</t>
  </si>
  <si>
    <t>Ability to export data from report writer to MS Excel and from system reports to MS Excel at any segment level.</t>
  </si>
  <si>
    <r>
      <rPr>
        <b/>
        <i/>
        <sz val="10"/>
        <color theme="1"/>
        <rFont val="Verdana"/>
        <family val="2"/>
      </rPr>
      <t>Objective:</t>
    </r>
    <r>
      <rPr>
        <i/>
        <sz val="10"/>
        <color theme="1"/>
        <rFont val="Verdana"/>
        <family val="2"/>
      </rPr>
      <t xml:space="preserve"> To provide an automated, integrated, in-house General Ledger system that will improve the ability to manage and accurately report its financial affairs.</t>
    </r>
  </si>
  <si>
    <r>
      <rPr>
        <b/>
        <i/>
        <sz val="10"/>
        <color theme="1"/>
        <rFont val="Verdana"/>
        <family val="2"/>
      </rPr>
      <t>Objective:</t>
    </r>
    <r>
      <rPr>
        <i/>
        <sz val="10"/>
        <color theme="1"/>
        <rFont val="Verdana"/>
        <family val="2"/>
      </rPr>
      <t xml:space="preserve"> To provide automation with the bank reconciliation process including the outgoing payments, incoming deposits and any adjustment.</t>
    </r>
  </si>
  <si>
    <t>General Requirements</t>
  </si>
  <si>
    <t>Ability to use both automated and manual reconciliation features.</t>
  </si>
  <si>
    <t>Ability to compare debits/credits with bank based on exceptions.</t>
  </si>
  <si>
    <t>Ability to process and transmit AP and Payroll Automated Clearing House (ACH) payments through the sub-modules multiple times per day.</t>
  </si>
  <si>
    <t>Ability to view the originating transaction documentation via a document management program for a specific check.</t>
  </si>
  <si>
    <t>Ability to notify, track and monitor the resolution of adjustments that need to be made as a result of an error identified within bank reconciliation (i.e., workflow).</t>
  </si>
  <si>
    <t>Ability to reconcile to multiple bank accounts.</t>
  </si>
  <si>
    <t>Ability to correct "reconciliation date" in the system after the fact</t>
  </si>
  <si>
    <t>Ability to include reconciliation comments</t>
  </si>
  <si>
    <t>System Interfaces</t>
  </si>
  <si>
    <t>Integration with Cash Receipting, A/P, Payroll and G/L.</t>
  </si>
  <si>
    <t>Ability to use drill-down capabilities to see details related to a payment (e.g. transaction details, issued/cleared from the AP and Payroll sub-modules)</t>
  </si>
  <si>
    <r>
      <rPr>
        <b/>
        <i/>
        <sz val="10"/>
        <color theme="1"/>
        <rFont val="Verdana"/>
        <family val="2"/>
      </rPr>
      <t>Objective:</t>
    </r>
    <r>
      <rPr>
        <i/>
        <sz val="10"/>
        <color theme="1"/>
        <rFont val="Verdana"/>
        <family val="2"/>
      </rPr>
      <t xml:space="preserve"> To improve the effective management of organization-wide cash.</t>
    </r>
  </si>
  <si>
    <t>System Processes</t>
  </si>
  <si>
    <t>Ability to interface to financial institutions</t>
  </si>
  <si>
    <t>Ability to initiate banking transactions (cash movement, ACH, wires, etc.).</t>
  </si>
  <si>
    <t>Ability to schedule banking transactions.</t>
  </si>
  <si>
    <t>Ability to integrate with other ERP modules</t>
  </si>
  <si>
    <t>Cash Management and Interest Distribution</t>
  </si>
  <si>
    <t>Ability to manage and forecast cash flow based on projections and historical trends, with ability to manually override information.</t>
  </si>
  <si>
    <t>Ability to track daily accumulated balances and cash flows by fund, and compute an average balance based on user defined dates.</t>
  </si>
  <si>
    <t>Ability to automate posting of investment purchases, maturities, calls, sales and interest income into the current day cash position worksheet and cash flow forecasts.</t>
  </si>
  <si>
    <t>Ability to prepare a daily cash flow analysis that is used to determine cash needs or amount of excess funds that can be invested.  This includes the use of bank reports, estimated deposits, estimated outstanding payments and known debits and credits.</t>
  </si>
  <si>
    <t>Ability to track daily bank balances to estimate bank fees related to bank balance and interest income.</t>
  </si>
  <si>
    <t>Ability to customize user-defined inflow/outflow categories for the cash flow forecasting.</t>
  </si>
  <si>
    <t>Ability to automate calendar input for public holidays, and organization holidays.</t>
  </si>
  <si>
    <t>Ability to forecast in annual summary format for 3 or 5 year projections.</t>
  </si>
  <si>
    <t>Vendor Record</t>
  </si>
  <si>
    <t>Ability to freeze a vendor and restrict transactions for a stated period of time.</t>
  </si>
  <si>
    <t xml:space="preserve">Ability to automatically assign vendors and ID number. </t>
  </si>
  <si>
    <t>Ability to classify one-time vendors, with their own vendor numbering scheme</t>
  </si>
  <si>
    <t>Ability to support tracking of Vendor Performance data based upon receiving data and custom comment fields.</t>
  </si>
  <si>
    <t>Ability to combine multiple vendor records - and maintains the history.</t>
  </si>
  <si>
    <t>Requisition Processing</t>
  </si>
  <si>
    <t>Ability to enter line notes, header notes or attachments.  Must be able to identify who may view to include, at a minimum, Internal (anyone who can query system), Buyer or External; I.e. Supplier.  Notes to Supplier should print on outputted documents.  Note:  function should have full Microsoft or Adobe formatting features.</t>
  </si>
  <si>
    <t>Ability to allow departments to enter their own requisitions online.</t>
  </si>
  <si>
    <t xml:space="preserve">Ability to allow both system-generated numbers and user-defined numbers.   </t>
  </si>
  <si>
    <t>Ability to prevent duplicate document numbers.</t>
  </si>
  <si>
    <t>Requisition numbers must be different to PO numbers.</t>
  </si>
  <si>
    <t>Ability to provide extended descriptions and include free form text for line items on requisitions and purchase orders with "text wrap" formatting</t>
  </si>
  <si>
    <t>Ability to view the status of the requisition.</t>
  </si>
  <si>
    <t>Ability, when creating a requisition and/or purchase order, to search for the appropriate commodity related to the good / service being requested on a per line item basis.</t>
  </si>
  <si>
    <t>Ability to save a draft requisition and save draft (in-process) POs.</t>
  </si>
  <si>
    <t>Ability to identify a requisition as "Urgent", with reporting and inquiry which identifies those requisitions</t>
  </si>
  <si>
    <t>Data codes, text and requisition information must transfer automatically from requisitions to PO - with the ability to be later edited</t>
  </si>
  <si>
    <t>Ability to validate proposed vendor on the requisition against existing online vendor file.</t>
  </si>
  <si>
    <t>Ability to view the vendor's remittance address when entering a requisition</t>
  </si>
  <si>
    <t>Ability to determine which department is requisitioning items and automatically default to information for that department (department specific reorder items).</t>
  </si>
  <si>
    <t>Ability to vary the number of approver on workflows, depending on the department or division.</t>
  </si>
  <si>
    <t>Ability to assign lines of requisitions to multiple purchase orders and to different vendors.</t>
  </si>
  <si>
    <t>Ability to allocate requisition line items to multiple General Ledger accounts .</t>
  </si>
  <si>
    <t>Approval Processing</t>
  </si>
  <si>
    <t>Ability to provide highly configurable multi-level approval functionality for requisitions, purchase orders and change orders based on user defined criteria such as rand amount, account number, percentage of rand change, etc.</t>
  </si>
  <si>
    <t>Ability to establish predetermined authorization levels, for purchase transactions that span multiple departments</t>
  </si>
  <si>
    <t>Purchase Order Processing</t>
  </si>
  <si>
    <t xml:space="preserve">Ability to allow direct input of manual purchase orders without the need for a requisition as a source document. </t>
  </si>
  <si>
    <t>Ability to notify purchasing agent via email notification that a requisition has been submitted and requires immediate attention of the purchasing official.</t>
  </si>
  <si>
    <t>Ability to save a draft (in-process) PO.</t>
  </si>
  <si>
    <t>Ability to enter default and customized comments on purchase orders and requisitions with full text editing features.</t>
  </si>
  <si>
    <t xml:space="preserve">Ability to automatically assign purchase order and requisition numbers online </t>
  </si>
  <si>
    <t>Ability to allow for default information for shipping and payment to reduce data entry efforts during ordering.</t>
  </si>
  <si>
    <t>Ability to "duplicate" line item information during data entry to save time.</t>
  </si>
  <si>
    <t xml:space="preserve">Ability to allocate purchase order and requisition line items to multiple General Ledger accounts </t>
  </si>
  <si>
    <t>Ability to prevent duplicate purchase order numbers.</t>
  </si>
  <si>
    <t>Upon preparation of the payment, shipping charges can be allocated to the Purchase Order lines based on user defined criteria.</t>
  </si>
  <si>
    <t>Ability to allow authorized approvers to override either user specified or system-generated vendors and prices.  Requisitioners are notified or have access to changes made to the requisition.</t>
  </si>
  <si>
    <t>Ability to support electronic transfer of POs, including related attachments, to vendors.</t>
  </si>
  <si>
    <t>Ability to maintain an online directory of standard purchasing contract language that will print on all purchase orders.</t>
  </si>
  <si>
    <t>Ability to specify a delivery address in the PO.</t>
  </si>
  <si>
    <t xml:space="preserve">Ability to allow authorized users to make price changes. </t>
  </si>
  <si>
    <t>Ability to maintain a status field on the purchase order to track its progress.</t>
  </si>
  <si>
    <t>Ability to direct input of manual purchase orders.</t>
  </si>
  <si>
    <t>Ability to automatically close POs after item receipt and final payment.</t>
  </si>
  <si>
    <t>Ability to allow several requisitions to be consolidated into one purchase order and correctly tracks item quantities and accounting charges.</t>
  </si>
  <si>
    <t xml:space="preserve">Ability to have a separate Comment section for INTERNAL ONLY and TO PRINT ON PO. System clearly and easily distinguishes between internal comments and comments that must print on PO. </t>
  </si>
  <si>
    <t xml:space="preserve">Ability to generate a cancellation list and have the ability to track all cancellations. </t>
  </si>
  <si>
    <t xml:space="preserve">Ability to provide a user friendly and easy cancellation process for PO's with multiple lines. </t>
  </si>
  <si>
    <t xml:space="preserve">Ability to give the authorized user the option to cancel by each line individually or by all lines in a batch. </t>
  </si>
  <si>
    <t>Ability to go into the PR or PO and do a manual change of the particular line items with proper approval that will be noted as a change order to the PO.  Must be able to view and retain history and audit trail of all changes made.</t>
  </si>
  <si>
    <t>Ability to liquidate PO as final step.</t>
  </si>
  <si>
    <t>Return to Vendor</t>
  </si>
  <si>
    <t>Ability to allow for the recording of goods returned to the vendor.</t>
  </si>
  <si>
    <t>Ability to automatically reverse accounting and inventory transactions at cancellation of order.</t>
  </si>
  <si>
    <t>Bid / Bid Processing</t>
  </si>
  <si>
    <t>Ability to automatically tabulate Request for Quotes (RFQ) and Invitation for Bids (IFB) in terms of FMPPLA</t>
  </si>
  <si>
    <t xml:space="preserve">Ability to post Bid and RFP documents </t>
  </si>
  <si>
    <t>Ability to use workflows to ensure that all steps are completed properly, such as ensuring that three quotes are received.</t>
  </si>
  <si>
    <t>Ability to create a separate workflow for emergency purchases.</t>
  </si>
  <si>
    <t>Other Purchasing Functions</t>
  </si>
  <si>
    <t>Ability to support three-way matching of documents [(PO, Packing Slip and Invoice) or (PO, Employee confirmation of receipt and invoice) or  (PO, Goods Receipt Voucher and Invoice)]</t>
  </si>
  <si>
    <t>Ability to attach electronic documents to transactions and route them with the transaction though the approval process.</t>
  </si>
  <si>
    <r>
      <rPr>
        <b/>
        <i/>
        <sz val="10"/>
        <color theme="1"/>
        <rFont val="Verdana"/>
        <family val="2"/>
      </rPr>
      <t>Objective:</t>
    </r>
    <r>
      <rPr>
        <i/>
        <sz val="10"/>
        <color theme="1"/>
        <rFont val="Verdana"/>
        <family val="2"/>
      </rPr>
      <t xml:space="preserve"> To coordinate purchase orders, vendor information, and performance throughout all departments, as well as to better manage cash flow</t>
    </r>
  </si>
  <si>
    <t>Contract Set-Up</t>
  </si>
  <si>
    <t>Ability to setup multiple contracts on a single project.</t>
  </si>
  <si>
    <t>Ability to setup a single contract for multiple projects.</t>
  </si>
  <si>
    <t>Contract Management/Tracking</t>
  </si>
  <si>
    <t>Ability to track several purchase orders or other reference documents within a single contract.</t>
  </si>
  <si>
    <t xml:space="preserve">Ability to track and flag contract expiration/extension dates.  </t>
  </si>
  <si>
    <t>Ability for departmental input to be captured and tracked on vendor service performance against a contract.</t>
  </si>
  <si>
    <t>Ability to link contract numbers to the Invitation for Bid (IFB) and Request for Proposal (RFP) number.</t>
  </si>
  <si>
    <t>Ability to evaluate vendor based on key user-weighted events such as delivery date, quantity return / defective items, and billing problems by contract.</t>
  </si>
  <si>
    <t>Ability to track all contract information required by legal authority, including but not limited to notice of award, liens, notice to proceed, insurance coverage, payment bonds, and performance bonds.</t>
  </si>
  <si>
    <t>Ability to attach documents</t>
  </si>
  <si>
    <t>Ability to track and report on Certificate of Insurance and the related expiration dates.</t>
  </si>
  <si>
    <t>Ability to track and report tax clearance information and the related expiration dates.</t>
  </si>
  <si>
    <t>Ability to track and report BBBEE information and the related expiration dates</t>
  </si>
  <si>
    <t>Ability to calculate contingency and contract administration fee automatically based on contract dollar amount.</t>
  </si>
  <si>
    <t>Ability to accommodate subsequent contract change orders to update dollar amounts and durations.</t>
  </si>
  <si>
    <t>Payments</t>
  </si>
  <si>
    <t>Ability to generate payments to contractors based on unit pricing for multiple contract line items.</t>
  </si>
  <si>
    <t>Ability to specify retainage amount, when to pay, and payment history.</t>
  </si>
  <si>
    <t>Ability to compare actual contract amounts paid to units provided.</t>
  </si>
  <si>
    <t>Integration and Reporting</t>
  </si>
  <si>
    <t>Ability to integrate to the purchasing module and populate the contractor and subcontractor's information</t>
  </si>
  <si>
    <t>Ability to integrate to the Accounts Payable module</t>
  </si>
  <si>
    <t>Ability to automatically assign alphanumeric or numeric numbers to contracts.</t>
  </si>
  <si>
    <t>Ability to add a subcontract number for contracts.</t>
  </si>
  <si>
    <t>Ability to designate a user-defined minimum rand threshold for contracts.</t>
  </si>
  <si>
    <t>Ability to provide for user-defined boilerplate text that can be directly inserted into contracts and then edited.</t>
  </si>
  <si>
    <t>Ability to convert awarded bids to approved contract.</t>
  </si>
  <si>
    <t>Ability to allow multiple contracts per vendor.</t>
  </si>
  <si>
    <t>Ability to allow multiple vendors per contract.</t>
  </si>
  <si>
    <t xml:space="preserve">Ability to allow for multiple items per contract. </t>
  </si>
  <si>
    <t>Ability to set-up  contracts with recurring payments to vendors with the ability to make one-time payment amount adjustments without affecting the remainder of the contract payment schedule and amount.</t>
  </si>
  <si>
    <r>
      <rPr>
        <b/>
        <i/>
        <sz val="10"/>
        <color theme="1"/>
        <rFont val="Verdana"/>
        <family val="2"/>
      </rPr>
      <t>Objective:</t>
    </r>
    <r>
      <rPr>
        <i/>
        <sz val="10"/>
        <color theme="1"/>
        <rFont val="Verdana"/>
        <family val="2"/>
      </rPr>
      <t xml:space="preserve"> To create, manage and cancel/deobligate contracts.</t>
    </r>
  </si>
  <si>
    <t>Activation Process</t>
  </si>
  <si>
    <t>Ability to optionally flag the purchase as a fixed asset item requiring generation of a property tag.</t>
  </si>
  <si>
    <t>Ability to duplicate entry of similar assets.</t>
  </si>
  <si>
    <t>Ability to track non-depreciable assets in the fixed asset module.</t>
  </si>
  <si>
    <t>Asset Master File</t>
  </si>
  <si>
    <t>Ability to maintain master location code table.</t>
  </si>
  <si>
    <t>Ability to maintain master item code table and associated life of asset.</t>
  </si>
  <si>
    <t>Ability to accommodate parent/child relationships between related assets, such as a master unit with one or more accessories.</t>
  </si>
  <si>
    <t>Ability to attach memos, documents, pictures, etc. to asset file.</t>
  </si>
  <si>
    <t>Ability to code fixed assets according to a classification scheme by item code (i.e. desks, cars, etc.) and class (e.g. land, buildings, equipment, etc.)</t>
  </si>
  <si>
    <t>Asset Inventory</t>
  </si>
  <si>
    <t>Ability to assign unique asset identification numbers (alphanumeric)</t>
  </si>
  <si>
    <t>Ability to support barcoded asset tags and barcode readers for performing physical inventories.</t>
  </si>
  <si>
    <t>Ability to print barcoded tags or labels for fixed asset identification.</t>
  </si>
  <si>
    <t>Asset Depreciation</t>
  </si>
  <si>
    <t>Ability to depreciate fixed assets and allocate depreciation to those programs/accounts that use the assets.</t>
  </si>
  <si>
    <t>Ability to set-up a different depreciation life for each asset that is within a certain pre-defined range.</t>
  </si>
  <si>
    <t>Risk Management</t>
  </si>
  <si>
    <t>Ability to track non-depreciable technology inventory items (desktops, laptops, etc.) including detailed information such as component detail, serial numbers, technical specifications, etc.</t>
  </si>
  <si>
    <t>Ability to track asset value replacement costs for insurance purposes.</t>
  </si>
  <si>
    <t>Interfaces / Integrations</t>
  </si>
  <si>
    <t>Ability of the system to automatically calculate current year depreciation and to interface depreciation to the General Ledger.</t>
  </si>
  <si>
    <t xml:space="preserve">Ability for the Fixed Asset module to interface with the Accounts Payable modules.  Information on newly obtained fixed assets is reported for verification, then automatically transferred from the A/P module into the Fixed Assets master file system.  Users are able to adjust and/or remove assets that are misclassified.  </t>
  </si>
  <si>
    <t>Ability to integrate to Budget and line item approval.</t>
  </si>
  <si>
    <t>Ability to integrate to General Ledger to confirm the chart of accounts segments are valid combinations for the initial asset account coding.</t>
  </si>
  <si>
    <r>
      <rPr>
        <b/>
        <i/>
        <sz val="10"/>
        <color theme="1"/>
        <rFont val="Verdana"/>
        <family val="2"/>
      </rPr>
      <t>Objective:</t>
    </r>
    <r>
      <rPr>
        <i/>
        <sz val="10"/>
        <color theme="1"/>
        <rFont val="Verdana"/>
        <family val="2"/>
      </rPr>
      <t xml:space="preserve"> To provide controls over fixed asset accounting and management.</t>
    </r>
  </si>
  <si>
    <r>
      <rPr>
        <b/>
        <i/>
        <sz val="10"/>
        <color theme="1"/>
        <rFont val="Verdana"/>
        <family val="2"/>
      </rPr>
      <t>Objective:</t>
    </r>
    <r>
      <rPr>
        <i/>
        <sz val="10"/>
        <color theme="1"/>
        <rFont val="Verdana"/>
        <family val="2"/>
      </rPr>
      <t xml:space="preserve"> To provide an automated system to improve management of online employee records and facilitate the preparation of reports, to provide automated Human Resource and Benefit Administration services, and to improve internal control of department personnel costs through improved labor distribution reporting.</t>
    </r>
  </si>
  <si>
    <t>Applicant Tracking</t>
  </si>
  <si>
    <t>Ability to support internal and external job announcements</t>
  </si>
  <si>
    <t>Ability to support applicant testing online</t>
  </si>
  <si>
    <t>Ability to support the tracking of supplemental applicant data such as test scores, writing samples, reference checks.</t>
  </si>
  <si>
    <t>Ability to track, analyze and report on key hiring metrics.</t>
  </si>
  <si>
    <t>Personnel Administration</t>
  </si>
  <si>
    <t>Ability to maintain the current status and chronological history of all employees and allow comprehensive searching/sorting/reporting as needed.</t>
  </si>
  <si>
    <t>Ability to store multiple anniversary and seniority-related dates</t>
  </si>
  <si>
    <t>Ability to track employee assigned assets (cell phones, laptops, keys, iPADs, etc.)</t>
  </si>
  <si>
    <t>Ability to generate/define a unique employee identification number</t>
  </si>
  <si>
    <t>Ability to attach the employee photo to the employee record</t>
  </si>
  <si>
    <t>Benefits Administration</t>
  </si>
  <si>
    <t>System includes an Employee and Manager Self-Service Feature</t>
  </si>
  <si>
    <t>System includes a Benefits Module that is integrated with HR and Payroll Modules.</t>
  </si>
  <si>
    <t>Ability to support the tracking and calculation of multiple accrual types</t>
  </si>
  <si>
    <t>Ability to integrate with Payroll, Self-Service for tracking of accrual balances.</t>
  </si>
  <si>
    <t>Ability to integrate with Payroll, Self-Service, and Time and Attendance Systems for tracking of accrual balances.</t>
  </si>
  <si>
    <t>Training Administration</t>
  </si>
  <si>
    <t>Ability to track Employee Training Data</t>
  </si>
  <si>
    <t>Ability to support Training Administration Functions</t>
  </si>
  <si>
    <t>Ability to track employee training plans</t>
  </si>
  <si>
    <t>Ability to link employee training plans to performance management information</t>
  </si>
  <si>
    <t>Ability to support a tuition reimbursement policy</t>
  </si>
  <si>
    <t>Skills Tracking</t>
  </si>
  <si>
    <t>Skills can be tracked and linked to Positions (requirement)</t>
  </si>
  <si>
    <t>Skills can be tracked and linked to Employees (possession)</t>
  </si>
  <si>
    <t>Skills can be tracked and linked to Department objectives (target)</t>
  </si>
  <si>
    <t>Certifications / Licenses</t>
  </si>
  <si>
    <t>Ability to record yearly training requirements as needed to keep professional licenses.</t>
  </si>
  <si>
    <t>Compliance Tracking &amp; Reporting</t>
  </si>
  <si>
    <t>Ability to track and report all necessary elements for compliance with the Employment equity laws.</t>
  </si>
  <si>
    <t>Ability to track and report all necessary elements for compliance with Workplace skills development</t>
  </si>
  <si>
    <t>Ability to track work permits</t>
  </si>
  <si>
    <t>Department of Labour claims tracking / reporting</t>
  </si>
  <si>
    <t>Other Reporting Requirements</t>
  </si>
  <si>
    <t>Ability to provide multiple free form fields for inquiries at department level.</t>
  </si>
  <si>
    <t>Ability to have Ad hoc report capability with user defined sort on all employees indicating any data maintained in system data elements.</t>
  </si>
  <si>
    <t>Ability to support mail merges</t>
  </si>
  <si>
    <t>Workflow Process Support Requirements for Performance Management</t>
  </si>
  <si>
    <t>Workflow Process Support Requirements for Leave Scheduling</t>
  </si>
  <si>
    <t>Workflow Process Support Requirements for General Scheduling</t>
  </si>
  <si>
    <t>Workflow Process Support Requirements for Training and Certifications</t>
  </si>
  <si>
    <t>Workflow Process Support Requirements for Hiring</t>
  </si>
  <si>
    <t>Workflow Process Support Requirements for employee termination</t>
  </si>
  <si>
    <t>Workflow Process Support Requirements for Workers Compensation Claims</t>
  </si>
  <si>
    <t>Employee Relations</t>
  </si>
  <si>
    <t>Ability to store grievance information.</t>
  </si>
  <si>
    <t>Ability to track grievances by department, employee and type / class</t>
  </si>
  <si>
    <t>Performance Management</t>
  </si>
  <si>
    <t>Ability to perform and track online performance evaluations - flexible tool with multiple formats.</t>
  </si>
  <si>
    <t>Ability to support 360 degree performance reviews.</t>
  </si>
  <si>
    <t>Ability to provide tools to report on or identify departments with potential performance problems.</t>
  </si>
  <si>
    <t>Ability to track exit activities, including return of material assignments, exit interview results, etc.</t>
  </si>
  <si>
    <t>Succession and Career Planning</t>
  </si>
  <si>
    <t>Ability to maintain career Development data</t>
  </si>
  <si>
    <t>Ability to create career Profiles.</t>
  </si>
  <si>
    <t>Ability to perform replacement planning - domino effect.</t>
  </si>
  <si>
    <t>Ability to compare changes over time in regards to transfers, terms, and retirement rates.</t>
  </si>
  <si>
    <t xml:space="preserve">Ability to retrieve scanned documents related to personnel matters, performance evaluations, personnel action forms with an ECM </t>
  </si>
  <si>
    <t>General Functional Requirements</t>
  </si>
  <si>
    <t>Ability to handle separate organization's payrolls (Staff vs Members)</t>
  </si>
  <si>
    <t>Ability to predate and post date employee transactions (i.e. calculations &amp; deductions based on date can be done in advance)</t>
  </si>
  <si>
    <t>System provides, all legislated payroll reports, and includes updates with the standard software maintenance agreement</t>
  </si>
  <si>
    <t>Ability to restrict access to Payroll/Personnel system to provide secure inquiry.</t>
  </si>
  <si>
    <t>Ability to perform supplemental payroll processing to support year-end processing schedules.  (Ability to perform year-end/quarter end adjustment payrolls to correct YTD, QTD issues)</t>
  </si>
  <si>
    <t>Ability to set different worker's comp rules for the different organizations (i.e. Staff vs. Directors)</t>
  </si>
  <si>
    <t>Ability to provide a payment history record for each payment and/or adjustment that the system generates that contains sufficient information to recreate all of the conditions and factors involved in the generation of the payment or adjustment.</t>
  </si>
  <si>
    <t>Ability to adjust all accumulated totals that are affected by an adjustment (e.g.,  taxes, and retirement).</t>
  </si>
  <si>
    <t>Ability to match every payment and adjustment with the pay period where the adjustment applies.</t>
  </si>
  <si>
    <t>Ability to change position and job grade mid-pay cycle.</t>
  </si>
  <si>
    <t>Ability to perform both payroll and personnel functions from a single database with automatic update of information in both systems from a single transaction.</t>
  </si>
  <si>
    <t>Ability to maintain salary information for terminated employees for a user-defined time interval.</t>
  </si>
  <si>
    <t>Ability to run mass updates.  (e.g. salary increases)</t>
  </si>
  <si>
    <t>Employee Set-Up and Maintenance</t>
  </si>
  <si>
    <t>Payroll module is integrated with the  HR, GL, and Budgeting modules.</t>
  </si>
  <si>
    <t>System must provide the ability to safeguard against using duplicate Identification Numbers.</t>
  </si>
  <si>
    <t>Ability to display employee information without displaying the ID</t>
  </si>
  <si>
    <t>Deductions and Contributions</t>
  </si>
  <si>
    <t>Ability to support pre-tax, after-tax, and fringe deductions</t>
  </si>
  <si>
    <t>Ability to future date deductions</t>
  </si>
  <si>
    <t>Ability to support deductions in arrears</t>
  </si>
  <si>
    <t>Ability to support multiple to-date amounts by deduction</t>
  </si>
  <si>
    <t>Ability to track balance, limit/goal information by deduction</t>
  </si>
  <si>
    <t>Ability to identify a withholding frequency by deduction</t>
  </si>
  <si>
    <t>Ability to allow deductions to be employee paid, employer paid, or a combination thereof.</t>
  </si>
  <si>
    <t>Ability to allow the selection of the method of computing employee and employer contribution amounts based on Flat rand amount</t>
  </si>
  <si>
    <t>Ability to allow the selection of the method of computing employee and employer contribution amounts based on Percentage of the total contribution amount</t>
  </si>
  <si>
    <t>Ability to allow the selection of the method of computing employee and employer contribution amounts based on Amount per hour worked</t>
  </si>
  <si>
    <t>Ability to allow the selection of the method of computing employee and employer contribution amounts based on Formula</t>
  </si>
  <si>
    <t>Ability to allow the selection of the method of computing employee and employer contribution amounts based on Percent of earnings</t>
  </si>
  <si>
    <t>Ability to process both negative and positive payroll deductions.</t>
  </si>
  <si>
    <t>Ability to establish the priority of the deductions - user can change priority for all employees or for individual employees.</t>
  </si>
  <si>
    <t>Ability to generate automatic G/L journal entry for all deductions each pay period.</t>
  </si>
  <si>
    <t>Ability to add unlimited number of user-defined deductions.</t>
  </si>
  <si>
    <t xml:space="preserve">Garnishments  </t>
  </si>
  <si>
    <t>Ability to process garnishments for third-parties, child support, bankruptcy.</t>
  </si>
  <si>
    <t>Ability to setup varying computational methods for each garnishment type, such as determining an employee' s disposable income by garnishment type</t>
  </si>
  <si>
    <t>Ability to track multiple garnishments per employee.</t>
  </si>
  <si>
    <t>Earnings</t>
  </si>
  <si>
    <t>Ability to support multiple types of to-date information for any earnings type</t>
  </si>
  <si>
    <t>Ability to support regular and supplemental taxation by earnings type</t>
  </si>
  <si>
    <t>Ability to pay earnings based on Flat rate</t>
  </si>
  <si>
    <t>Ability to pay earnings based on percentage of salary rate (base pay rate)</t>
  </si>
  <si>
    <t>Ability to pay earnings based on amount per hour</t>
  </si>
  <si>
    <t>Ability to pay earnings based on fixed Amount</t>
  </si>
  <si>
    <t>Ability to calculate taxable wages for fringe benefit calculations.</t>
  </si>
  <si>
    <t>Ability to calculate overtime .</t>
  </si>
  <si>
    <t>Ability to automatically calculate and generate retroactive pay.</t>
  </si>
  <si>
    <t>Ability to process employee expense reimbursements</t>
  </si>
  <si>
    <t xml:space="preserve">System supports fully customizable hours and pay types </t>
  </si>
  <si>
    <t>Ability to calculate dummy payslips</t>
  </si>
  <si>
    <t>Direct Deposit</t>
  </si>
  <si>
    <t xml:space="preserve">Ability to create a file for direct deposit </t>
  </si>
  <si>
    <t>Ability for end user to change the format of the bank file when changes are requested from the bank</t>
  </si>
  <si>
    <t>Ability to have multiple financial institutions per employee designated for direct deposit.</t>
  </si>
  <si>
    <t>Ability to prenote prior to an employee's first pay cycle.</t>
  </si>
  <si>
    <t>Ability to override prenote process.</t>
  </si>
  <si>
    <t>Payroll Taxes</t>
  </si>
  <si>
    <t>Ability to provide and update tax table (Vendor will provide updates to tax tables as changes occurs)</t>
  </si>
  <si>
    <t>Ability to pay taxes to government agencies via EFT</t>
  </si>
  <si>
    <t>Pensions</t>
  </si>
  <si>
    <t xml:space="preserve">Ability to calculate retirement benefits based on salary, years of service, and selection of plan options </t>
  </si>
  <si>
    <t>Ability to calculate an estimate of retirement benefits based on different plan options</t>
  </si>
  <si>
    <t>Ability to support and deduct multiple pension types  and calculations</t>
  </si>
  <si>
    <t>GL - Journal Entries</t>
  </si>
  <si>
    <t>Ability to automatically update the General Ledger accounts at the time of normal payroll and special payrolls and other one time pays</t>
  </si>
  <si>
    <t>Reporting Features</t>
  </si>
  <si>
    <t>System has pre-processing audit reports</t>
  </si>
  <si>
    <t>Ability to view payroll data for SARS and DOL reports</t>
  </si>
  <si>
    <t>Ability to create a payroll register</t>
  </si>
  <si>
    <t>Ability to create reports showing to-date information</t>
  </si>
  <si>
    <t>Ability to generate leave reports</t>
  </si>
  <si>
    <t>Ability to produce all of the wage and tax reports required to comply with SARS and Department of Labour (DOL)</t>
  </si>
  <si>
    <t>Ability to report amounts for various third party remittances (i.e. Garnishments)</t>
  </si>
  <si>
    <t>Ability to generate and export reports into templates required by National Treasury</t>
  </si>
  <si>
    <t>Ability to produce a total compensation report by employee</t>
  </si>
  <si>
    <t>Self Service</t>
  </si>
  <si>
    <t>System has an employee self-service feature</t>
  </si>
  <si>
    <t>Ability to provide on-line viewing of payslips</t>
  </si>
  <si>
    <t>Ability to view and edit personal information</t>
  </si>
  <si>
    <t>Ability for an authorized employee to view their leave balances online</t>
  </si>
  <si>
    <t>Non-functional</t>
  </si>
  <si>
    <r>
      <t xml:space="preserve">Addendum C
</t>
    </r>
    <r>
      <rPr>
        <sz val="10"/>
        <color theme="1"/>
        <rFont val="Verdana"/>
        <family val="2"/>
      </rPr>
      <t>(Functional System Requirements)</t>
    </r>
  </si>
  <si>
    <r>
      <t>9.</t>
    </r>
    <r>
      <rPr>
        <b/>
        <sz val="7"/>
        <color theme="1"/>
        <rFont val="Verdana"/>
        <family val="2"/>
      </rPr>
      <t xml:space="preserve"> </t>
    </r>
    <r>
      <rPr>
        <b/>
        <sz val="10"/>
        <color theme="1"/>
        <rFont val="Verdana"/>
        <family val="2"/>
      </rPr>
      <t> </t>
    </r>
  </si>
  <si>
    <r>
      <t xml:space="preserve">Ability to log all on-line input and provide the ability to recover the data files to the point of the last transaction in the event of a programming or system failure.  This process should </t>
    </r>
    <r>
      <rPr>
        <u val="double"/>
        <sz val="11"/>
        <rFont val="Calibri"/>
        <family val="2"/>
        <scheme val="minor"/>
      </rPr>
      <t>minimize</t>
    </r>
    <r>
      <rPr>
        <sz val="11"/>
        <rFont val="Calibri"/>
        <family val="2"/>
        <scheme val="minor"/>
      </rPr>
      <t xml:space="preserve"> user involvement.</t>
    </r>
  </si>
  <si>
    <t xml:space="preserve">Ability to provide workflow functionality, automating business processes within the system that can be configured and managed by a trained end-user. </t>
  </si>
  <si>
    <t>Ability for the workflow to route based on roles defined in the system.</t>
  </si>
  <si>
    <t>Ability for the workflow to be assigned to each user and rules determining how a process is handled and works consistently across all modules and user interfaces within the application.</t>
  </si>
  <si>
    <r>
      <t xml:space="preserve">Ability to make minor alterations to </t>
    </r>
    <r>
      <rPr>
        <i/>
        <sz val="11"/>
        <rFont val="Calibri"/>
        <family val="2"/>
        <scheme val="minor"/>
      </rPr>
      <t>previously</t>
    </r>
    <r>
      <rPr>
        <sz val="11"/>
        <rFont val="Calibri"/>
        <family val="2"/>
        <scheme val="minor"/>
      </rPr>
      <t xml:space="preserve"> defined reports.</t>
    </r>
  </si>
  <si>
    <t>HR General Requirements</t>
  </si>
  <si>
    <t>Ability to load an organisational chart and link each position to a role/job title, job description, grade, salary scale and individual.</t>
  </si>
  <si>
    <t>Ability to support Position Control functionality</t>
  </si>
  <si>
    <t>Ability to integrate with Budgeting and Payroll modules</t>
  </si>
  <si>
    <t xml:space="preserve">Ability to support a position requisition process </t>
  </si>
  <si>
    <t>Ability to incorporate budget checking process as part of position requisition process - Identify/flag cases where the function/section could be overbudget with the allotted number of positions for a department</t>
  </si>
  <si>
    <t>Ability to integrate position request with Budget module for development of personnel budget</t>
  </si>
  <si>
    <t>Ability for the position requisition function to integrate to the Payroll and Human Resources functions to create a position, upon approval of the requisition</t>
  </si>
  <si>
    <t>Ability to integrate approved position requisitions / openings with Applicant Tracking function</t>
  </si>
  <si>
    <t>Recruiting</t>
  </si>
  <si>
    <t>System contains a recruiting and applicant tracking module.</t>
  </si>
  <si>
    <t>Applicant tracking module supports an integrated onboarding process with HR, Payroll modules.</t>
  </si>
  <si>
    <t>Ability to provide on-line applications portal.</t>
  </si>
  <si>
    <t>Ability to support leave requests</t>
  </si>
  <si>
    <t>Ability to route leave request to manager via email for approval</t>
  </si>
  <si>
    <t>Ability to support multiple leave types.</t>
  </si>
  <si>
    <t>Ability to prioritize leave requests</t>
  </si>
  <si>
    <t>Ability to calculate and cap leave time based on categories such as years of service, job class, employee status (permanent, term), etc.</t>
  </si>
  <si>
    <t>Ability to store and retrieve "to-date" and "year-to-date" leave accrued, taken, paid, lost (over max), and forfeited</t>
  </si>
  <si>
    <t>Ability to calculate leave payoffs at termination including current period accrual, current period taken, and remaining balance</t>
  </si>
  <si>
    <t xml:space="preserve">Ability to have different accrual or pay out rules for each leave type </t>
  </si>
  <si>
    <t>Ability to determine the rand amount of leave liability</t>
  </si>
  <si>
    <t>Ability to distinguish between old and new leave and utilise old leave first.</t>
  </si>
  <si>
    <t>Attendance Tracker</t>
  </si>
  <si>
    <t>Ability to generate leave calendar or integrate with outlook</t>
  </si>
  <si>
    <r>
      <rPr>
        <b/>
        <i/>
        <sz val="10"/>
        <color theme="1"/>
        <rFont val="Verdana"/>
        <family val="2"/>
      </rPr>
      <t xml:space="preserve">Objective: </t>
    </r>
    <r>
      <rPr>
        <i/>
        <sz val="10"/>
        <color theme="1"/>
        <rFont val="Verdana"/>
        <family val="2"/>
      </rPr>
      <t>To provide an automated system to improve the administration and processing of leave and facilitate the preparation of payroll and reports.</t>
    </r>
  </si>
  <si>
    <r>
      <rPr>
        <b/>
        <i/>
        <sz val="10"/>
        <color theme="1"/>
        <rFont val="Verdana"/>
        <family val="2"/>
      </rPr>
      <t>Objective:</t>
    </r>
    <r>
      <rPr>
        <i/>
        <sz val="10"/>
        <color theme="1"/>
        <rFont val="Verdana"/>
        <family val="2"/>
      </rPr>
      <t xml:space="preserve"> To provide an automated system to improve processing of pay and deduction information, manage on-line employee records and facilitate the preparation of paychecks and reports.</t>
    </r>
  </si>
  <si>
    <t>Ability to support overtime requests</t>
  </si>
  <si>
    <t>Ability to route overtime request to manager via workflow for approval</t>
  </si>
  <si>
    <t>Ability to calculate and cap overtime based on categories such as years of service, job class, employee status (permanent, term), etc.</t>
  </si>
  <si>
    <t>Ability to store and retrieve "to-date" and "year-to-date" overtime worked and paid.</t>
  </si>
  <si>
    <t xml:space="preserve">Ability to have different pay out rules for each staff level. </t>
  </si>
  <si>
    <t>Ability to determine the rand amount of overtime worked.</t>
  </si>
  <si>
    <r>
      <rPr>
        <b/>
        <i/>
        <sz val="10"/>
        <color theme="1"/>
        <rFont val="Verdana"/>
        <family val="2"/>
      </rPr>
      <t>Objective:</t>
    </r>
    <r>
      <rPr>
        <i/>
        <sz val="10"/>
        <color theme="1"/>
        <rFont val="Verdana"/>
        <family val="2"/>
      </rPr>
      <t xml:space="preserve"> To provide an automated system to improve the administration and processing of overtime and facilitate the preparation of reports.</t>
    </r>
  </si>
  <si>
    <t>General</t>
  </si>
  <si>
    <t>Ability to action workflow messages via a mobile device</t>
  </si>
  <si>
    <t>Ability to view all reports via a mobile device</t>
  </si>
  <si>
    <t>Ability to send sms'es as a means of mobile communication</t>
  </si>
  <si>
    <r>
      <rPr>
        <b/>
        <i/>
        <sz val="10"/>
        <color theme="1"/>
        <rFont val="Verdana"/>
        <family val="2"/>
      </rPr>
      <t>Objective:</t>
    </r>
    <r>
      <rPr>
        <i/>
        <sz val="10"/>
        <color theme="1"/>
        <rFont val="Verdana"/>
        <family val="2"/>
      </rPr>
      <t xml:space="preserve"> To provide access to the system and information from the system anywhere, anytime, via any device (including mobile divices)</t>
    </r>
  </si>
  <si>
    <r>
      <rPr>
        <b/>
        <i/>
        <sz val="10"/>
        <color theme="1"/>
        <rFont val="Verdana"/>
        <family val="2"/>
      </rPr>
      <t>Objective:</t>
    </r>
    <r>
      <rPr>
        <i/>
        <sz val="10"/>
        <color theme="1"/>
        <rFont val="Verdana"/>
        <family val="2"/>
      </rPr>
      <t xml:space="preserve"> To provide a single point access to the information of WCPP</t>
    </r>
  </si>
  <si>
    <t>Operational Requirements</t>
  </si>
  <si>
    <t xml:space="preserve">Platforms </t>
  </si>
  <si>
    <t>Server: Windows 2008/2012 Server (Preferred)</t>
  </si>
  <si>
    <t>Server: On standard hardware (Intel, HP, IBM, Dell)</t>
  </si>
  <si>
    <t xml:space="preserve">Web Server </t>
  </si>
  <si>
    <t>web Server: IIS or Apache</t>
  </si>
  <si>
    <t xml:space="preserve">Clinet </t>
  </si>
  <si>
    <t xml:space="preserve">Client: On standard hardware (Intel, Dell, HP, IBM) </t>
  </si>
  <si>
    <t>Operating System</t>
  </si>
  <si>
    <t>OR Windows 7/8  (Preferred, performance critical)</t>
  </si>
  <si>
    <t>Mobile OS</t>
  </si>
  <si>
    <t>Usability</t>
  </si>
  <si>
    <t>Server products should be able to be effectively installed, administered and operated by competent system administrators and operations personnel accustomed to Windows Server administration in a production environment</t>
  </si>
  <si>
    <t>Server systems are required to be available 24 hours a day, 365 days a year, with minimal downtime. Availability levels of 99.9 percent are expected.</t>
  </si>
  <si>
    <t>Client systems are expected to exhibit high availability during normal working hours (which can include shifts, weekends and holidays). During work hours for the community served, client components are expected to deliver 95 percent availability. Normal work times are between 07h00 and 16h30 daily.</t>
  </si>
  <si>
    <t>Performance</t>
  </si>
  <si>
    <t>Batch run times should generally not exceed four hours. They should also fit within operational constraints so that it is ensured that all items are delivered timeously, even allowing for reruns in the event of errors.</t>
  </si>
  <si>
    <t>The application should be able to scale easily and cost effectively without interruption to production and without architectural change. Ideally, it should be capable of running with multiple servers, where additional capacity can be “plugged in” without disruption.</t>
  </si>
  <si>
    <t>Efficiency: The solution should use available resources (CPU time, memory, disk space, network bandwidth) efficiently.</t>
  </si>
  <si>
    <t xml:space="preserve">Integration </t>
  </si>
  <si>
    <t>Modular solutions using a service oriented architecture (SOA) and web oriented architecture (WOA) and providing a formal standards-based application programming interface are preferred. It will be advantageous if the application:</t>
  </si>
  <si>
    <t>Supports import and export of data and meta data via XML and related technologies (e.g. XMI)</t>
  </si>
  <si>
    <t>Supports and uses a robust industry standard component model such as CORBA, J2EE or .NET</t>
  </si>
  <si>
    <t>Supports Internet interfaces with standard web technologies using secure and lightweight client technologies e.g. HTML, CSS, Java/ECMA Script, HTTP/S</t>
  </si>
  <si>
    <t>Database content should be accessible via a transaction level API, or in read only mode via SQL or similar query tools</t>
  </si>
  <si>
    <t xml:space="preserve">Security </t>
  </si>
  <si>
    <t>Confidentiality - how critical it is to ensure information is only disclosed to authorised users and how this is managed</t>
  </si>
  <si>
    <t>Integrity - how important it is that information is accurate, up to date and congruent and measures to ensure this</t>
  </si>
  <si>
    <t>Availability - how critical it is that information is and remains available and measures to ensure that interruptions to access are minimised or eliminated</t>
  </si>
  <si>
    <t>Must support the dominant and standards compliant security products on the implementation platform, e.g. Active Directory; Windows Security; LDAP</t>
  </si>
  <si>
    <t xml:space="preserve">Technical/Architectural </t>
  </si>
  <si>
    <t xml:space="preserve">A layered, service oriented, web client solution with explicit and standards compliant transactional application programming interfaces (APIs) is preferred. A scalable, pluggable server solution will be preferred over a single large server model. </t>
  </si>
  <si>
    <t>Database Management System</t>
  </si>
  <si>
    <t>Relational DBMS, SQL Server preferred</t>
  </si>
  <si>
    <t>Network Protocols</t>
  </si>
  <si>
    <t>TCP/IP; HTTP; HTTPS</t>
  </si>
  <si>
    <t>User Interfaces</t>
  </si>
  <si>
    <t>Internet Browser; Windows Workstation; Mobile Devices</t>
  </si>
  <si>
    <t>Middleware and Messaging</t>
  </si>
  <si>
    <t>Message Queuing environment with persistence preferred</t>
  </si>
  <si>
    <t>Directory Services</t>
  </si>
  <si>
    <t>Active Directory; LDAP</t>
  </si>
  <si>
    <t>Import/Export and data exchange</t>
  </si>
  <si>
    <t>Active Directory; Windows Security; LDAP.</t>
  </si>
  <si>
    <t>Separation of concern</t>
  </si>
  <si>
    <t>The application should clearly separate the following issues in separate architectural layers:</t>
  </si>
  <si>
    <t>Business Logic</t>
  </si>
  <si>
    <t>Domain Model Management (Business Objects, Persistence, Storage)</t>
  </si>
  <si>
    <t xml:space="preserve">Utility and Service functions </t>
  </si>
  <si>
    <r>
      <rPr>
        <b/>
        <i/>
        <sz val="10"/>
        <color theme="1"/>
        <rFont val="Verdana"/>
        <family val="2"/>
      </rPr>
      <t>Objective:</t>
    </r>
    <r>
      <rPr>
        <i/>
        <sz val="10"/>
        <color theme="1"/>
        <rFont val="Verdana"/>
        <family val="2"/>
      </rPr>
      <t xml:space="preserve"> To ensure that the application consist of all the element to ensure desired functionality</t>
    </r>
  </si>
  <si>
    <t>Technical Proposal - Addendum A</t>
  </si>
  <si>
    <t>How many fully operational customer installations, in total, have the Bidder completed?</t>
  </si>
  <si>
    <t>Based on the answer above, please describe why each of the customer installations are viewed as being success?</t>
  </si>
  <si>
    <t>Please state the year the Bidder started in the business of selling and implementing the proposed solution.</t>
  </si>
  <si>
    <t>At least 2 of these references correspond to the answers provided for question 1.5, above.</t>
  </si>
  <si>
    <t>For third party products proposed that are integrated with the Bidder’s solution, provide the following for each product: 
- Reason that this product is a third-party product versus being part of the software Bidder’s solution, 
- Extent to which this third-party product is integrated with the Bidder’s solution.</t>
  </si>
  <si>
    <t>What system architecture do you propose? 
Describe the number and type of: application servers, database server(s), and development and test environments. 
Describe your proposal’s technical architecture (preferably using a PowerPoint or Visio diagram).
This should show components such as the database server, applications server, reporting server, firewall(s), web server(s), web browser, minimum workstation requirements, storage requirements, minimum mobile requirements, remote access, wireless connectivity, network connectivity to LANs and WAN, etc. 
Describe any potential use of virtual server technologies (e.g. Microsoft Virtual Server, Hyper-V) and application accelerators and note what Bidders you partner with or recommend and/or support.</t>
  </si>
  <si>
    <t>Describe the minimum hardware, software, storage, memory, operating system and other requirements for end-user devices to access the application such that the WCPP can determine the extent to which existing devices must be upgraded or replaced.</t>
  </si>
  <si>
    <t>System response time must not impede the ability for departmental staff to perform their required job functions using the system. Please provide benchmarking statistics of the response time of your proposed solution?</t>
  </si>
  <si>
    <t>Will your system be available 99.5% of the time, except for planned downtime?</t>
  </si>
  <si>
    <t>Provide a description of the implementation approach that will be followed by the Bidder. This should be broken down in phases.</t>
  </si>
  <si>
    <t>In addition, please describe your organization’s capabilities to assist in a WCPP wide redesign of the chart of accounts to best leverage the capabilities of the system in order to meet the WCPP’s overall financial tracking and reporting objectives considering the constraints in terms of standard chart of accounts that must be used by WCPP.</t>
  </si>
  <si>
    <t>Describe how the bidder suggest that knowledge transfer will be measured.</t>
  </si>
  <si>
    <r>
      <t xml:space="preserve">Percentage scored:
</t>
    </r>
    <r>
      <rPr>
        <i/>
        <sz val="10"/>
        <color theme="1"/>
        <rFont val="Verdana"/>
        <family val="2"/>
      </rPr>
      <t>(Highest possible is 580)</t>
    </r>
  </si>
  <si>
    <r>
      <t xml:space="preserve">Percentage scored:
</t>
    </r>
    <r>
      <rPr>
        <i/>
        <sz val="10"/>
        <color theme="1"/>
        <rFont val="Verdana"/>
        <family val="2"/>
      </rPr>
      <t>(Highest possible is 290)</t>
    </r>
  </si>
  <si>
    <r>
      <t xml:space="preserve">Percentage scored:
</t>
    </r>
    <r>
      <rPr>
        <i/>
        <sz val="10"/>
        <color theme="1"/>
        <rFont val="Verdana"/>
        <family val="2"/>
      </rPr>
      <t>(Highest possible is 840)</t>
    </r>
  </si>
  <si>
    <r>
      <t xml:space="preserve">Percentage scored:
</t>
    </r>
    <r>
      <rPr>
        <i/>
        <sz val="10"/>
        <color theme="1"/>
        <rFont val="Verdana"/>
        <family val="2"/>
      </rPr>
      <t>(Highest possible is 460)</t>
    </r>
  </si>
  <si>
    <r>
      <t xml:space="preserve">Percentage scored:
</t>
    </r>
    <r>
      <rPr>
        <i/>
        <sz val="10"/>
        <color theme="1"/>
        <rFont val="Verdana"/>
        <family val="2"/>
      </rPr>
      <t>(Highest possible is 135)</t>
    </r>
  </si>
  <si>
    <r>
      <t xml:space="preserve">Percentage scored:
</t>
    </r>
    <r>
      <rPr>
        <i/>
        <sz val="10"/>
        <color theme="1"/>
        <rFont val="Verdana"/>
        <family val="2"/>
      </rPr>
      <t>(Highest possible is 190)</t>
    </r>
  </si>
  <si>
    <r>
      <t xml:space="preserve">Percentage scored:
</t>
    </r>
    <r>
      <rPr>
        <i/>
        <sz val="10"/>
        <color theme="1"/>
        <rFont val="Verdana"/>
        <family val="2"/>
      </rPr>
      <t>(Highest possible is 785)</t>
    </r>
  </si>
  <si>
    <r>
      <t xml:space="preserve">Percentage scored:
</t>
    </r>
    <r>
      <rPr>
        <i/>
        <sz val="10"/>
        <color theme="1"/>
        <rFont val="Verdana"/>
        <family val="2"/>
      </rPr>
      <t>(Highest possible is 370)</t>
    </r>
  </si>
  <si>
    <r>
      <t xml:space="preserve">Percentage scored:
</t>
    </r>
    <r>
      <rPr>
        <i/>
        <sz val="10"/>
        <color theme="1"/>
        <rFont val="Verdana"/>
        <family val="2"/>
      </rPr>
      <t>(Highest possible is 300)</t>
    </r>
  </si>
  <si>
    <r>
      <t xml:space="preserve">Percentage scored:
</t>
    </r>
    <r>
      <rPr>
        <i/>
        <sz val="10"/>
        <color theme="1"/>
        <rFont val="Verdana"/>
        <family val="2"/>
      </rPr>
      <t>(Highest possible is 750)</t>
    </r>
  </si>
  <si>
    <r>
      <t xml:space="preserve">Percentage scored:
</t>
    </r>
    <r>
      <rPr>
        <i/>
        <sz val="10"/>
        <color theme="1"/>
        <rFont val="Verdana"/>
        <family val="2"/>
      </rPr>
      <t>(Highest possible is 1 060)</t>
    </r>
  </si>
  <si>
    <r>
      <t xml:space="preserve">Percentage scored:
</t>
    </r>
    <r>
      <rPr>
        <i/>
        <sz val="10"/>
        <color theme="1"/>
        <rFont val="Verdana"/>
        <family val="2"/>
      </rPr>
      <t>(Highest possible is 170)</t>
    </r>
  </si>
  <si>
    <r>
      <t xml:space="preserve">Percentage scored:
</t>
    </r>
    <r>
      <rPr>
        <i/>
        <sz val="10"/>
        <color theme="1"/>
        <rFont val="Verdana"/>
        <family val="2"/>
      </rPr>
      <t>(Highest possible is 95)</t>
    </r>
  </si>
  <si>
    <r>
      <t xml:space="preserve">Percentage scored:
</t>
    </r>
    <r>
      <rPr>
        <i/>
        <sz val="10"/>
        <color theme="1"/>
        <rFont val="Verdana"/>
        <family val="2"/>
      </rPr>
      <t>(Highest possible is 1 985)</t>
    </r>
  </si>
  <si>
    <r>
      <t xml:space="preserve">Percentage scored:
</t>
    </r>
    <r>
      <rPr>
        <i/>
        <sz val="10"/>
        <color theme="1"/>
        <rFont val="Verdana"/>
        <family val="2"/>
      </rPr>
      <t>(Highest possible is 380)</t>
    </r>
  </si>
  <si>
    <r>
      <t xml:space="preserve">Percentage scored:
</t>
    </r>
    <r>
      <rPr>
        <i/>
        <sz val="10"/>
        <color theme="1"/>
        <rFont val="Verdana"/>
        <family val="2"/>
      </rPr>
      <t>(Highest possible is 50)</t>
    </r>
  </si>
  <si>
    <t>Reporting</t>
  </si>
  <si>
    <t>Ability to report on user usage</t>
  </si>
  <si>
    <t>Ability to report on content</t>
  </si>
  <si>
    <t>Intranet Home Page</t>
  </si>
  <si>
    <t>Single page that staff can easily identify as the home page</t>
  </si>
  <si>
    <t>Clearly presents the corporate image and ‘brand identity’ for the intranet.</t>
  </si>
  <si>
    <t>Is professional and attractive in appearance</t>
  </si>
  <si>
    <t>Enables staff to quickly and confidently access the information they require</t>
  </si>
  <si>
    <t>Contains useful content</t>
  </si>
  <si>
    <t xml:space="preserve">Site Structure and Navigation </t>
  </si>
  <si>
    <t>Ability to group content on a single subject together</t>
  </si>
  <si>
    <t>Labels used in the navigation are clear, consistent and useful</t>
  </si>
  <si>
    <t>Ability to struture the site in such a wat the critical content is located high in the structure of the site</t>
  </si>
  <si>
    <t>Ability to have more than one navigation method to find information</t>
  </si>
  <si>
    <t>Navigation clearly identifies where pages reside within the intranet</t>
  </si>
  <si>
    <t>Global navigation appears consistently throughout the intranet</t>
  </si>
  <si>
    <t>Ability to link related information together</t>
  </si>
  <si>
    <t>Structure and navigation supports continued growth of the intranet</t>
  </si>
  <si>
    <t>No broken links on the intranet</t>
  </si>
  <si>
    <t>Searh Funtion</t>
  </si>
  <si>
    <t>Search is consistently available from all intranet pages</t>
  </si>
  <si>
    <t>Simple search</t>
  </si>
  <si>
    <t>One search that covers the entire intranet</t>
  </si>
  <si>
    <t>Ability for the search to handle common misspellings and uses synonyms</t>
  </si>
  <si>
    <t>Results are useful and relevant</t>
  </si>
  <si>
    <t>Ability to prioritised search results with the most important being shown first</t>
  </si>
  <si>
    <t>Overall search results page is well designed, and contains appropriate elements and functionality</t>
  </si>
  <si>
    <t>Page layout and design</t>
  </si>
  <si>
    <t>Consistent visual appearance across all sections of the intranet</t>
  </si>
  <si>
    <t>Ability to have a clear and effective brand identity</t>
  </si>
  <si>
    <t>The visual design of the intranet is clearly distinguished from the public website</t>
  </si>
  <si>
    <t>Clean and effective page layout</t>
  </si>
  <si>
    <t>Staff are provided with a single user experience across all internal systems</t>
  </si>
  <si>
    <t>Fonts are appropriate and legible</t>
  </si>
  <si>
    <t>Graphics are used appropriately to support content</t>
  </si>
  <si>
    <t>Page layouts display correctly at all relevant resolutions</t>
  </si>
  <si>
    <t>Ability to print pages</t>
  </si>
  <si>
    <t>Content</t>
  </si>
  <si>
    <t xml:space="preserve">Content has been written and presented with an understanding of the online medium </t>
  </si>
  <si>
    <t>No duplication in the content</t>
  </si>
  <si>
    <t>Content is up to date</t>
  </si>
  <si>
    <t>The content owner is indicated on all pages</t>
  </si>
  <si>
    <r>
      <t xml:space="preserve">Percentage scored:
</t>
    </r>
    <r>
      <rPr>
        <i/>
        <sz val="10"/>
        <color theme="1"/>
        <rFont val="Verdana"/>
        <family val="2"/>
      </rPr>
      <t>(Highest possible is 355)</t>
    </r>
  </si>
  <si>
    <t>What recognition awards, if any, have your company or proposed solution obtained that are relevant to this project?</t>
  </si>
  <si>
    <t>Has an independent source (e.g. professional review in an industry accredited journal, etc.) positively promoted either the company or products the Bidder is offering, in the last 2 years? Please provide proof.</t>
  </si>
  <si>
    <t>Please provide a detail breakdown of the Bidder’s sales in the previous two years: Please provide Financial Statement to substantiate sales figures.</t>
  </si>
  <si>
    <t>Describe the software development roadmap as determined by the software developer (i.e. major releases and upgrades, frequency of releases, significant planned functionality enhancements, planned mergers/acquisitions with other software companies, commitment of the software developer to maintain and support the software for the foreseeable future).</t>
  </si>
  <si>
    <t xml:space="preserve">Describe your backup and recovery and a business continuity model (Replication, High Availability, Fail over, Storage).  </t>
  </si>
  <si>
    <t>Describe the approach for the conversion of both electronic and manual data to the new system. It is expected that the WCPP (supported by it current service providers) will be responsible for data extraction from current systems and data scrubbing and data pre-processing and that the Bidder will be responsible for overall data conversion coordination, definition of file layouts, source to target mapping and data import and validation into the new ERP.</t>
  </si>
  <si>
    <t>Provide a description of various methods of reporting for the proposed solution.</t>
  </si>
  <si>
    <t>Describe the methods for the WCPP to identify, specify, and develop required user defined reports during the implementation.</t>
  </si>
  <si>
    <t>Describe ability to create user definable reports.</t>
  </si>
  <si>
    <t>Describe your proposed approach for WCPP to develop internal user defined reports post the successful implementation of the solution.</t>
  </si>
  <si>
    <t>What is your recommended approach to training (for both End-user and train the trainer)</t>
  </si>
  <si>
    <t>List the nature, level, and amount of training to be provided in each of the following areas: 
- Technical training (e.g., configuration, scripting, operations, etc.) 
- User training 
- Other staff (e.g., executive level administrative staff)</t>
  </si>
  <si>
    <t>Valid Original Tax Clearance Certificate</t>
  </si>
  <si>
    <t xml:space="preserve">If the answer to any of the below is "NO", the bidder will not be taken into account for further scoring,
if the answer below is yes and it is not submitted, then the tender will be deemed non-compliant </t>
  </si>
  <si>
    <t>At least 2 of these references are public sector organisation.</t>
  </si>
  <si>
    <t xml:space="preserve">At least 4 references from clients that are similar in size and complexity to the WCPP? 
 - additional point for recommended written reference
 - least 2 contactable and confirmed references  </t>
  </si>
  <si>
    <t>Addendum C
(Functional System Requirements)</t>
  </si>
  <si>
    <t>Separate document for the evalution of this section 4 - Addendum C - Functional System Requirements</t>
  </si>
  <si>
    <t xml:space="preserve">Describe your proposed information architecture/model (preferably using a PowerPoint or Visio diagram).  
- additonal point for depicting solution data models, taxonomy, data elements, coding structures, data definitions (employees, Bidders, invoices, etc.) </t>
  </si>
  <si>
    <t>Will the Bidder contractually agree to:
- Provide on-site staff for training and implementation
- Allow the WCPP to approve Bidder’s staff assigned to help with implementation?
- One year warranty, during which the annual support conditions apply.  The first, annual support payment would occur after the warranty period expires</t>
  </si>
  <si>
    <t xml:space="preserve">Describe the proposed computer hardware and storage environment to support the system for the production, development, staging and test environments. In the event that there are multiple computer systems available, list all options. 
Indicate which is the preferred hardware platform and why?
List the conditions in which the preferred hardware platform would change. 
- additonal point for proposed computer hardware and storage that conforms to our  current environment </t>
  </si>
  <si>
    <t>The Bidder should also describe their recommended approach to the following types of testing that are anticipated to be performed on the project and the type of assistance they anticipate providing to the WCPP related to such testing: 
1. System testing;
2. Integration testing (in relation to the ERP modules); 
3. Penetration testing;
4. Stress/performance testing; 
5. User acceptance testing (UAT); and
6. Quality matrix of each of the above 5 points - How do you assess the testing for each of the above 5 points - what methodology do you use to assess the quality of the testing?</t>
  </si>
  <si>
    <t>Proposed Service Level Agreement (SLA) including standard terms and conditions 
- ERP implementation project
- ongoing support services and
- license agreement.</t>
  </si>
  <si>
    <t xml:space="preserve">Please specify the nature and conditions of any post-implementation support options including: (point scored if (a) to (d) provided)
a.  Post-go live support that is included in the proposal response 
b.  Onsite support (e.g. system tuning, application configuration, interface issues, report development, network optimization, user training and tips to optimize the user experience) 
c.  Telephone support, 
d. Help Desk services (If there is a service level agreement for your help desk, please provide a copy with your RFP response.) 
Additional point for any one or all of the following:
e.  Toll-free support line
f.   Users group (i.e. - information about it, where it is held and when. If no, are you planning one?) 
g.  Online knowledgebase (i.e. – how it is accesses, who updates it, etc.) </t>
  </si>
  <si>
    <t>Please provide an overall project organisational structure including both WCPP and Bidder’s staff involvement during the project.  
Additonal points:
- Identify the roles and responsibilities of each component of this structure; and 
- an appropriate governance structure in which to manage the project.</t>
  </si>
  <si>
    <t>·        Details of Entity</t>
  </si>
  <si>
    <t>·        Declaration of the Bidder’s Interest</t>
  </si>
  <si>
    <t>·        Performance Management and Bidder’s past Supply Chain Management Practices</t>
  </si>
  <si>
    <t>·        Duly Authorised Representative to depose to Affidavit</t>
  </si>
  <si>
    <t>·         Audited Financial Statements for the last 2 financial years</t>
  </si>
  <si>
    <t>·         Complete list of Subcontractors</t>
  </si>
  <si>
    <t>·         PowerPoint or Visio diagram of the Technical Architecture</t>
  </si>
  <si>
    <t>·         PowerPoint or Visio diagram of the Information Architecture</t>
  </si>
  <si>
    <t>·         Organisational Structure of the Team</t>
  </si>
  <si>
    <t>·         Team CVs</t>
  </si>
  <si>
    <t>Ability to enter on-line missing batch items and to change incorrect items without re-entering or reprocessing the entire batch.</t>
  </si>
  <si>
    <t>Daily auto interface with all sub-modules for drilldown capabilities for all transactions to see originating entry, including backup documentation via some sort of document management program, and history of entry, including adjusting or reversing entries associated with the original entry</t>
  </si>
  <si>
    <t>Ability to accommodate various bill calculation methods (flat rate, % value of insurance exposure, etc.).</t>
  </si>
  <si>
    <t>Ability to send a "Pro-forma" (should not be labelled as an invoice, should be labelled as a "pro-forma").</t>
  </si>
  <si>
    <t>Ability to identify financing / leasing information for leased assets</t>
  </si>
  <si>
    <t>Ability to integrate to HR module to track data to track assets assigned to employees</t>
  </si>
  <si>
    <t>Ability to generate forecasts based on percentage increases, date specific, weekday specific, Saturday/Sunday avoidance dates, specific amount, annual specific amount smoothed daily, and monthly or by percentage.</t>
  </si>
  <si>
    <t>Ability to track attendance of employees using access cards by integrating with access system</t>
  </si>
  <si>
    <t>Hardware</t>
  </si>
  <si>
    <t>Client products should be able to be effectively installed, administered and supported by competent field personnel accustomed to Windows, Web and Mobile based solution implementation and support. Client application software should be intuitive and easily operated by business personnel with minimal technical understanding and a high school education.</t>
  </si>
  <si>
    <t>Response times should average no more than .5 seconds in a LAN environment and 2 seconds in a web environment.</t>
  </si>
  <si>
    <t xml:space="preserve">Browser based (JavaScript, ActiveX, HTML) (Preferred, performance permitting) Internet Browser </t>
  </si>
  <si>
    <t>Ability to operate on a IOS, Android and Windows Mobile platform</t>
  </si>
  <si>
    <t>Ability to ensure to user authentication on a mobile device</t>
  </si>
  <si>
    <t>Ability to provide a financial system report writer that allows for user defined report configurations to be saved for future use.</t>
  </si>
  <si>
    <t>Ability to provide field-level and screen level help throughout the application that can be configured by trained users.</t>
  </si>
  <si>
    <t>Ability to provide an integrated Forms Solution that allows for configurable various forms within the system that can be integrated with all modules.</t>
  </si>
  <si>
    <t xml:space="preserve">Ability for trained users to configure forms without the need for Vendor assistance.  Configured forms will be able to be incorporated into future vendor releases. </t>
  </si>
  <si>
    <t>Ability for system to include the appropriate administrative and programming toolsets to configure, and modify the software applications.</t>
  </si>
  <si>
    <t>Ability to allow any screen to be modified to use the configured terminology.</t>
  </si>
</sst>
</file>

<file path=xl/styles.xml><?xml version="1.0" encoding="utf-8"?>
<styleSheet xmlns="http://schemas.openxmlformats.org/spreadsheetml/2006/main" xmlns:mc="http://schemas.openxmlformats.org/markup-compatibility/2006" xmlns:x14ac="http://schemas.microsoft.com/office/spreadsheetml/2009/9/ac" mc:Ignorable="x14ac">
  <fonts count="34" x14ac:knownFonts="1">
    <font>
      <sz val="11"/>
      <color theme="1"/>
      <name val="Calibri"/>
      <family val="2"/>
      <scheme val="minor"/>
    </font>
    <font>
      <sz val="11"/>
      <color theme="1"/>
      <name val="Calibri"/>
      <family val="2"/>
      <scheme val="minor"/>
    </font>
    <font>
      <sz val="11"/>
      <color rgb="FFFF0000"/>
      <name val="Calibri"/>
      <family val="2"/>
      <scheme val="minor"/>
    </font>
    <font>
      <sz val="10"/>
      <color theme="1"/>
      <name val="Calibri"/>
      <family val="2"/>
      <scheme val="minor"/>
    </font>
    <font>
      <sz val="11"/>
      <color theme="1"/>
      <name val="Verdana"/>
      <family val="2"/>
    </font>
    <font>
      <b/>
      <sz val="10"/>
      <color rgb="FF000000"/>
      <name val="Verdana"/>
      <family val="2"/>
    </font>
    <font>
      <b/>
      <sz val="10"/>
      <color theme="1"/>
      <name val="Verdana"/>
      <family val="2"/>
    </font>
    <font>
      <sz val="10"/>
      <color theme="1"/>
      <name val="Verdana"/>
      <family val="2"/>
    </font>
    <font>
      <b/>
      <sz val="12"/>
      <color theme="0"/>
      <name val="Verdana"/>
      <family val="2"/>
    </font>
    <font>
      <b/>
      <sz val="7"/>
      <color theme="1"/>
      <name val="Verdana"/>
      <family val="2"/>
    </font>
    <font>
      <sz val="8"/>
      <color theme="1"/>
      <name val="Verdana"/>
      <family val="2"/>
    </font>
    <font>
      <b/>
      <i/>
      <sz val="10"/>
      <color rgb="FFFF0000"/>
      <name val="Verdana"/>
      <family val="2"/>
    </font>
    <font>
      <b/>
      <sz val="10"/>
      <color rgb="FFFF0000"/>
      <name val="Verdana"/>
      <family val="2"/>
    </font>
    <font>
      <b/>
      <i/>
      <sz val="10"/>
      <color rgb="FF00B050"/>
      <name val="Verdana"/>
      <family val="2"/>
    </font>
    <font>
      <b/>
      <sz val="10"/>
      <color rgb="FF00B050"/>
      <name val="Verdana"/>
      <family val="2"/>
    </font>
    <font>
      <sz val="11"/>
      <color rgb="FF00B050"/>
      <name val="Calibri"/>
      <family val="2"/>
      <scheme val="minor"/>
    </font>
    <font>
      <sz val="10"/>
      <color rgb="FF000000"/>
      <name val="Verdana"/>
      <family val="2"/>
    </font>
    <font>
      <b/>
      <sz val="11"/>
      <color rgb="FFFF0000"/>
      <name val="Calibri"/>
      <family val="2"/>
      <scheme val="minor"/>
    </font>
    <font>
      <sz val="11"/>
      <color rgb="FF000000"/>
      <name val="Verdana"/>
      <family val="2"/>
    </font>
    <font>
      <b/>
      <sz val="11"/>
      <color theme="1"/>
      <name val="Verdana"/>
      <family val="2"/>
    </font>
    <font>
      <b/>
      <sz val="11"/>
      <color rgb="FF000000"/>
      <name val="Verdana"/>
      <family val="2"/>
    </font>
    <font>
      <sz val="10"/>
      <name val="Arial"/>
      <family val="2"/>
    </font>
    <font>
      <sz val="10"/>
      <color indexed="8"/>
      <name val="MS Sans Serif"/>
      <family val="2"/>
    </font>
    <font>
      <b/>
      <sz val="10"/>
      <color theme="0"/>
      <name val="Verdana"/>
      <family val="2"/>
    </font>
    <font>
      <i/>
      <sz val="10"/>
      <color theme="1"/>
      <name val="Verdana"/>
      <family val="2"/>
    </font>
    <font>
      <b/>
      <i/>
      <sz val="10"/>
      <color theme="1"/>
      <name val="Verdana"/>
      <family val="2"/>
    </font>
    <font>
      <sz val="10"/>
      <name val="Verdana"/>
      <family val="2"/>
    </font>
    <font>
      <b/>
      <sz val="11"/>
      <color theme="1"/>
      <name val="Calibri"/>
      <family val="2"/>
      <scheme val="minor"/>
    </font>
    <font>
      <sz val="11"/>
      <name val="Calibri"/>
      <family val="2"/>
      <scheme val="minor"/>
    </font>
    <font>
      <i/>
      <sz val="11"/>
      <name val="Calibri"/>
      <family val="2"/>
      <scheme val="minor"/>
    </font>
    <font>
      <b/>
      <sz val="11"/>
      <name val="Calibri"/>
      <family val="2"/>
      <scheme val="minor"/>
    </font>
    <font>
      <u val="double"/>
      <sz val="11"/>
      <name val="Calibri"/>
      <family val="2"/>
      <scheme val="minor"/>
    </font>
    <font>
      <sz val="11"/>
      <color rgb="FF000000"/>
      <name val="Calibri"/>
      <family val="2"/>
      <scheme val="minor"/>
    </font>
    <font>
      <b/>
      <sz val="12"/>
      <color theme="0"/>
      <name val="Calibri"/>
      <family val="2"/>
      <scheme val="minor"/>
    </font>
  </fonts>
  <fills count="9">
    <fill>
      <patternFill patternType="none"/>
    </fill>
    <fill>
      <patternFill patternType="gray125"/>
    </fill>
    <fill>
      <patternFill patternType="solid">
        <fgColor rgb="FFBEBEBE"/>
        <bgColor indexed="64"/>
      </patternFill>
    </fill>
    <fill>
      <patternFill patternType="solid">
        <fgColor rgb="FF002060"/>
        <bgColor indexed="64"/>
      </patternFill>
    </fill>
    <fill>
      <patternFill patternType="solid">
        <fgColor theme="0" tint="-0.14999847407452621"/>
        <bgColor indexed="64"/>
      </patternFill>
    </fill>
    <fill>
      <patternFill patternType="solid">
        <fgColor rgb="FFB1B579"/>
        <bgColor indexed="64"/>
      </patternFill>
    </fill>
    <fill>
      <patternFill patternType="solid">
        <fgColor rgb="FF949B50"/>
        <bgColor indexed="64"/>
      </patternFill>
    </fill>
    <fill>
      <patternFill patternType="solid">
        <fgColor theme="0" tint="-0.499984740745262"/>
        <bgColor indexed="64"/>
      </patternFill>
    </fill>
    <fill>
      <patternFill patternType="solid">
        <fgColor theme="7" tint="0.59999389629810485"/>
        <bgColor indexed="64"/>
      </patternFill>
    </fill>
  </fills>
  <borders count="27">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diagonal/>
    </border>
    <border>
      <left/>
      <right/>
      <top style="thin">
        <color indexed="64"/>
      </top>
      <bottom/>
      <diagonal/>
    </border>
    <border>
      <left/>
      <right/>
      <top/>
      <bottom style="thin">
        <color indexed="64"/>
      </bottom>
      <diagonal/>
    </border>
    <border>
      <left style="thin">
        <color indexed="64"/>
      </left>
      <right style="thin">
        <color indexed="64"/>
      </right>
      <top/>
      <bottom style="double">
        <color indexed="64"/>
      </bottom>
      <diagonal/>
    </border>
    <border>
      <left/>
      <right style="medium">
        <color indexed="64"/>
      </right>
      <top/>
      <bottom/>
      <diagonal/>
    </border>
  </borders>
  <cellStyleXfs count="21">
    <xf numFmtId="0" fontId="0" fillId="0" borderId="0"/>
    <xf numFmtId="9" fontId="1" fillId="0" borderId="0" applyFont="0" applyFill="0" applyBorder="0" applyAlignment="0" applyProtection="0"/>
    <xf numFmtId="0" fontId="1" fillId="0" borderId="0"/>
    <xf numFmtId="0" fontId="21" fillId="0" borderId="0"/>
    <xf numFmtId="0" fontId="21" fillId="0" borderId="0"/>
    <xf numFmtId="0" fontId="2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cellStyleXfs>
  <cellXfs count="290">
    <xf numFmtId="0" fontId="0" fillId="0" borderId="0" xfId="0"/>
    <xf numFmtId="0" fontId="4" fillId="0" borderId="0" xfId="0" applyFont="1"/>
    <xf numFmtId="0" fontId="6" fillId="0" borderId="3" xfId="0" applyFont="1" applyBorder="1" applyAlignment="1">
      <alignment horizontal="justify" vertical="center" wrapText="1"/>
    </xf>
    <xf numFmtId="0" fontId="5" fillId="2" borderId="3" xfId="0" applyFont="1" applyFill="1" applyBorder="1" applyAlignment="1">
      <alignment horizontal="center" vertical="center" wrapText="1"/>
    </xf>
    <xf numFmtId="0" fontId="7" fillId="0" borderId="3" xfId="0" applyFont="1" applyBorder="1" applyAlignment="1">
      <alignment horizontal="justify" vertical="center" wrapText="1"/>
    </xf>
    <xf numFmtId="0" fontId="7" fillId="0" borderId="3" xfId="0" applyFont="1" applyBorder="1" applyAlignment="1">
      <alignment horizontal="left" vertical="center" wrapText="1"/>
    </xf>
    <xf numFmtId="0" fontId="7" fillId="0" borderId="3" xfId="0" applyFont="1" applyBorder="1" applyAlignment="1">
      <alignment horizontal="right" vertical="center" wrapText="1"/>
    </xf>
    <xf numFmtId="0" fontId="0" fillId="0" borderId="7" xfId="0" applyBorder="1" applyAlignment="1">
      <alignment horizontal="right"/>
    </xf>
    <xf numFmtId="0" fontId="0" fillId="0" borderId="8" xfId="0" applyBorder="1" applyAlignment="1">
      <alignment horizontal="right"/>
    </xf>
    <xf numFmtId="0" fontId="0" fillId="0" borderId="9" xfId="0" applyBorder="1" applyAlignment="1">
      <alignment horizontal="right"/>
    </xf>
    <xf numFmtId="0" fontId="7" fillId="0" borderId="0" xfId="0" applyFont="1"/>
    <xf numFmtId="0" fontId="6" fillId="0" borderId="11" xfId="0" applyFont="1" applyBorder="1" applyAlignment="1">
      <alignment horizontal="right" vertical="center" wrapText="1"/>
    </xf>
    <xf numFmtId="0" fontId="11" fillId="0" borderId="0" xfId="0" applyFont="1" applyAlignment="1">
      <alignment horizontal="left" wrapText="1"/>
    </xf>
    <xf numFmtId="0" fontId="12" fillId="2" borderId="3" xfId="0" applyFont="1" applyFill="1" applyBorder="1" applyAlignment="1">
      <alignment horizontal="center" vertical="center" wrapText="1"/>
    </xf>
    <xf numFmtId="0" fontId="2" fillId="0" borderId="0" xfId="0" applyFont="1"/>
    <xf numFmtId="0" fontId="13" fillId="0" borderId="0" xfId="0" applyFont="1" applyAlignment="1">
      <alignment horizontal="left" wrapText="1"/>
    </xf>
    <xf numFmtId="0" fontId="15" fillId="0" borderId="0" xfId="0" applyFont="1"/>
    <xf numFmtId="0" fontId="3" fillId="0" borderId="0" xfId="0" applyFont="1"/>
    <xf numFmtId="0" fontId="7" fillId="0" borderId="3" xfId="0" applyFont="1" applyFill="1" applyBorder="1" applyAlignment="1">
      <alignment vertical="center" wrapText="1"/>
    </xf>
    <xf numFmtId="0" fontId="7" fillId="0" borderId="3" xfId="0" applyFont="1" applyFill="1" applyBorder="1" applyAlignment="1">
      <alignment horizontal="center" vertical="center" wrapText="1"/>
    </xf>
    <xf numFmtId="0" fontId="4" fillId="0" borderId="3" xfId="0" applyFont="1" applyBorder="1" applyAlignment="1">
      <alignment horizontal="right"/>
    </xf>
    <xf numFmtId="0" fontId="24" fillId="4" borderId="3" xfId="0" applyFont="1" applyFill="1" applyBorder="1" applyAlignment="1">
      <alignment horizontal="center" vertical="center" wrapText="1"/>
    </xf>
    <xf numFmtId="0" fontId="7" fillId="0" borderId="3" xfId="0" applyFont="1" applyBorder="1" applyAlignment="1">
      <alignment horizontal="center" vertical="center" wrapText="1"/>
    </xf>
    <xf numFmtId="0" fontId="24" fillId="0" borderId="0" xfId="0" applyFont="1" applyBorder="1" applyAlignment="1">
      <alignment horizontal="left" vertical="center" wrapText="1"/>
    </xf>
    <xf numFmtId="0" fontId="7" fillId="0" borderId="0" xfId="0" applyFont="1" applyBorder="1"/>
    <xf numFmtId="0" fontId="6" fillId="6" borderId="3" xfId="0" applyFont="1" applyFill="1" applyBorder="1" applyAlignment="1">
      <alignment horizontal="center" vertical="center" wrapText="1"/>
    </xf>
    <xf numFmtId="0" fontId="6" fillId="6" borderId="3" xfId="0" applyFont="1" applyFill="1" applyBorder="1" applyAlignment="1">
      <alignment horizontal="left" vertical="center" wrapText="1"/>
    </xf>
    <xf numFmtId="0" fontId="7" fillId="0" borderId="0" xfId="0" applyFont="1" applyAlignment="1">
      <alignment wrapText="1"/>
    </xf>
    <xf numFmtId="0" fontId="6" fillId="0" borderId="3" xfId="0" applyFont="1" applyFill="1" applyBorder="1" applyAlignment="1">
      <alignment horizontal="left" vertical="center" wrapText="1"/>
    </xf>
    <xf numFmtId="0" fontId="26" fillId="0" borderId="3" xfId="0" applyFont="1" applyFill="1" applyBorder="1" applyAlignment="1">
      <alignment vertical="center" wrapText="1"/>
    </xf>
    <xf numFmtId="0" fontId="26" fillId="0" borderId="3" xfId="0" applyFont="1" applyFill="1" applyBorder="1" applyAlignment="1">
      <alignment horizontal="center" vertical="center"/>
    </xf>
    <xf numFmtId="0" fontId="7" fillId="0" borderId="0" xfId="0" applyFont="1" applyAlignment="1">
      <alignment horizontal="center"/>
    </xf>
    <xf numFmtId="0" fontId="7" fillId="0" borderId="3" xfId="0" applyFont="1" applyBorder="1" applyAlignment="1">
      <alignment horizontal="center" vertical="center"/>
    </xf>
    <xf numFmtId="0" fontId="5" fillId="2" borderId="3" xfId="0" applyFont="1" applyFill="1" applyBorder="1" applyAlignment="1">
      <alignment horizontal="left" vertical="center" wrapText="1"/>
    </xf>
    <xf numFmtId="0" fontId="14" fillId="2" borderId="3" xfId="0" applyFont="1" applyFill="1" applyBorder="1" applyAlignment="1">
      <alignment horizontal="center" vertical="center" wrapText="1"/>
    </xf>
    <xf numFmtId="0" fontId="5" fillId="2" borderId="22"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27" fillId="0" borderId="3" xfId="0" applyFont="1" applyFill="1" applyBorder="1" applyAlignment="1">
      <alignment horizontal="left" vertical="center" wrapText="1"/>
    </xf>
    <xf numFmtId="0" fontId="7" fillId="0" borderId="0" xfId="0" applyFont="1" applyAlignment="1">
      <alignment horizontal="center" vertical="center"/>
    </xf>
    <xf numFmtId="0" fontId="28" fillId="0" borderId="3" xfId="0" applyFont="1" applyFill="1" applyBorder="1" applyAlignment="1">
      <alignment vertical="center" wrapText="1"/>
    </xf>
    <xf numFmtId="0" fontId="28" fillId="0" borderId="3" xfId="0" applyFont="1" applyFill="1" applyBorder="1" applyAlignment="1">
      <alignment horizontal="center" vertical="center"/>
    </xf>
    <xf numFmtId="0" fontId="28" fillId="0" borderId="3" xfId="0" applyFont="1" applyFill="1" applyBorder="1" applyAlignment="1">
      <alignment horizontal="justify" vertical="center" wrapText="1"/>
    </xf>
    <xf numFmtId="0" fontId="28" fillId="0" borderId="3" xfId="0" applyFont="1" applyFill="1" applyBorder="1" applyAlignment="1">
      <alignment horizontal="justify" vertical="center"/>
    </xf>
    <xf numFmtId="0" fontId="28" fillId="0" borderId="3" xfId="0" applyFont="1" applyFill="1" applyBorder="1" applyAlignment="1">
      <alignment horizontal="left" vertical="center" wrapText="1"/>
    </xf>
    <xf numFmtId="0" fontId="28" fillId="0" borderId="3" xfId="16" applyFont="1" applyFill="1" applyBorder="1" applyAlignment="1">
      <alignment horizontal="left" vertical="center" wrapText="1"/>
    </xf>
    <xf numFmtId="0" fontId="28" fillId="0" borderId="3" xfId="16" applyFont="1" applyFill="1" applyBorder="1" applyAlignment="1">
      <alignment vertical="center" wrapText="1"/>
    </xf>
    <xf numFmtId="0" fontId="28" fillId="0" borderId="3" xfId="3" applyFont="1" applyFill="1" applyBorder="1" applyAlignment="1">
      <alignment horizontal="left" vertical="center" wrapText="1"/>
    </xf>
    <xf numFmtId="0" fontId="28" fillId="0" borderId="3" xfId="3" applyFont="1" applyFill="1" applyBorder="1" applyAlignment="1">
      <alignment horizontal="center" vertical="center"/>
    </xf>
    <xf numFmtId="0" fontId="27" fillId="0" borderId="3" xfId="0" applyFont="1" applyFill="1" applyBorder="1" applyAlignment="1">
      <alignment horizontal="center" vertical="center" wrapText="1"/>
    </xf>
    <xf numFmtId="0" fontId="6" fillId="0" borderId="3" xfId="0" applyFont="1" applyBorder="1" applyAlignment="1">
      <alignment horizontal="justify" vertical="center" wrapText="1"/>
    </xf>
    <xf numFmtId="0" fontId="0" fillId="0" borderId="3" xfId="0" applyFont="1" applyFill="1" applyBorder="1" applyAlignment="1">
      <alignment horizontal="justify" vertical="center"/>
    </xf>
    <xf numFmtId="0" fontId="17" fillId="0" borderId="3" xfId="0" applyFont="1" applyFill="1" applyBorder="1" applyAlignment="1">
      <alignment horizontal="center" vertical="center"/>
    </xf>
    <xf numFmtId="0" fontId="0" fillId="0" borderId="3" xfId="0" applyFont="1" applyFill="1" applyBorder="1" applyAlignment="1">
      <alignment horizontal="left" vertical="center" wrapText="1"/>
    </xf>
    <xf numFmtId="0" fontId="0" fillId="0" borderId="3" xfId="0" applyFont="1" applyFill="1" applyBorder="1" applyAlignment="1">
      <alignment vertical="center" wrapText="1"/>
    </xf>
    <xf numFmtId="0" fontId="0" fillId="0" borderId="3" xfId="0" applyFont="1" applyFill="1" applyBorder="1" applyAlignment="1">
      <alignment horizontal="center" vertical="center"/>
    </xf>
    <xf numFmtId="0" fontId="0" fillId="0" borderId="3" xfId="16" applyFont="1" applyFill="1" applyBorder="1" applyAlignment="1">
      <alignment vertical="center" wrapText="1"/>
    </xf>
    <xf numFmtId="0" fontId="0" fillId="0" borderId="3" xfId="3" applyFont="1" applyFill="1" applyBorder="1" applyAlignment="1">
      <alignment horizontal="left" vertical="center" wrapText="1"/>
    </xf>
    <xf numFmtId="0" fontId="0" fillId="0" borderId="3" xfId="3" applyFont="1" applyFill="1" applyBorder="1" applyAlignment="1">
      <alignment horizontal="center" vertical="center"/>
    </xf>
    <xf numFmtId="0" fontId="0" fillId="0" borderId="3" xfId="5" applyFont="1" applyFill="1" applyBorder="1" applyAlignment="1">
      <alignment horizontal="left" vertical="center" wrapText="1"/>
    </xf>
    <xf numFmtId="0" fontId="0" fillId="0" borderId="3" xfId="6" applyFont="1" applyFill="1" applyBorder="1" applyAlignment="1">
      <alignment vertical="center" wrapText="1"/>
    </xf>
    <xf numFmtId="0" fontId="0" fillId="0" borderId="3" xfId="6" applyFont="1" applyFill="1" applyBorder="1" applyAlignment="1">
      <alignment horizontal="center" vertical="center"/>
    </xf>
    <xf numFmtId="0" fontId="0" fillId="0" borderId="3" xfId="7" applyFont="1" applyFill="1" applyBorder="1" applyAlignment="1">
      <alignment horizontal="justify" vertical="center" wrapText="1"/>
    </xf>
    <xf numFmtId="0" fontId="0" fillId="0" borderId="3" xfId="7" applyFont="1" applyFill="1" applyBorder="1" applyAlignment="1">
      <alignment horizontal="center" vertical="center"/>
    </xf>
    <xf numFmtId="0" fontId="0" fillId="0" borderId="3" xfId="17" applyFont="1" applyFill="1" applyBorder="1" applyAlignment="1">
      <alignment vertical="center" wrapText="1"/>
    </xf>
    <xf numFmtId="0" fontId="0" fillId="0" borderId="3" xfId="17" applyFont="1" applyFill="1" applyBorder="1" applyAlignment="1">
      <alignment horizontal="center" vertical="center"/>
    </xf>
    <xf numFmtId="0" fontId="0" fillId="0" borderId="3" xfId="18" applyFont="1" applyFill="1" applyBorder="1" applyAlignment="1">
      <alignment horizontal="justify" vertical="center" wrapText="1"/>
    </xf>
    <xf numFmtId="0" fontId="0" fillId="0" borderId="3" xfId="18" applyFont="1" applyFill="1" applyBorder="1" applyAlignment="1">
      <alignment horizontal="center" vertical="center"/>
    </xf>
    <xf numFmtId="0" fontId="0" fillId="0" borderId="3" xfId="8" applyFont="1" applyFill="1" applyBorder="1" applyAlignment="1">
      <alignment horizontal="justify" vertical="center" wrapText="1"/>
    </xf>
    <xf numFmtId="0" fontId="0" fillId="0" borderId="3" xfId="8" applyFont="1" applyFill="1" applyBorder="1" applyAlignment="1">
      <alignment horizontal="center" vertical="center"/>
    </xf>
    <xf numFmtId="0" fontId="2" fillId="0" borderId="3" xfId="0" applyFont="1" applyFill="1" applyBorder="1" applyAlignment="1">
      <alignment horizontal="center" vertical="center"/>
    </xf>
    <xf numFmtId="0" fontId="0" fillId="0" borderId="3" xfId="9" applyFont="1" applyFill="1" applyBorder="1" applyAlignment="1">
      <alignment horizontal="left" vertical="center" wrapText="1"/>
    </xf>
    <xf numFmtId="0" fontId="2" fillId="0" borderId="3" xfId="9" applyFont="1" applyFill="1" applyBorder="1" applyAlignment="1">
      <alignment horizontal="center" vertical="center"/>
    </xf>
    <xf numFmtId="0" fontId="0" fillId="0" borderId="3" xfId="9" applyFont="1" applyFill="1" applyBorder="1" applyAlignment="1">
      <alignment horizontal="center" vertical="center"/>
    </xf>
    <xf numFmtId="0" fontId="0" fillId="0" borderId="3" xfId="19" applyFont="1" applyFill="1" applyBorder="1" applyAlignment="1">
      <alignment vertical="center" wrapText="1"/>
    </xf>
    <xf numFmtId="0" fontId="0" fillId="0" borderId="3" xfId="19" applyFont="1" applyFill="1" applyBorder="1" applyAlignment="1">
      <alignment horizontal="center" vertical="center"/>
    </xf>
    <xf numFmtId="0" fontId="0" fillId="0" borderId="3" xfId="10" applyFont="1" applyFill="1" applyBorder="1" applyAlignment="1">
      <alignment vertical="center" wrapText="1"/>
    </xf>
    <xf numFmtId="0" fontId="17" fillId="0" borderId="3" xfId="10" applyFont="1" applyFill="1" applyBorder="1" applyAlignment="1">
      <alignment horizontal="center" vertical="center"/>
    </xf>
    <xf numFmtId="0" fontId="0" fillId="0" borderId="3" xfId="11" applyFont="1" applyFill="1" applyBorder="1" applyAlignment="1">
      <alignment vertical="center" wrapText="1"/>
    </xf>
    <xf numFmtId="0" fontId="17" fillId="0" borderId="3" xfId="11" applyFont="1" applyFill="1" applyBorder="1" applyAlignment="1">
      <alignment horizontal="center" vertical="center"/>
    </xf>
    <xf numFmtId="0" fontId="0" fillId="0" borderId="3" xfId="12" applyFont="1" applyFill="1" applyBorder="1" applyAlignment="1">
      <alignment vertical="center" wrapText="1"/>
    </xf>
    <xf numFmtId="0" fontId="17" fillId="0" borderId="3" xfId="12" applyFont="1" applyFill="1" applyBorder="1" applyAlignment="1">
      <alignment horizontal="center" vertical="center"/>
    </xf>
    <xf numFmtId="0" fontId="0" fillId="0" borderId="3" xfId="14" applyFont="1" applyFill="1" applyBorder="1" applyAlignment="1">
      <alignment vertical="center" wrapText="1"/>
    </xf>
    <xf numFmtId="0" fontId="28" fillId="0" borderId="3" xfId="2" applyFont="1" applyFill="1" applyBorder="1" applyAlignment="1">
      <alignment vertical="center" wrapText="1"/>
    </xf>
    <xf numFmtId="0" fontId="28" fillId="0" borderId="3" xfId="0" applyFont="1" applyFill="1" applyBorder="1" applyAlignment="1">
      <alignment vertical="center"/>
    </xf>
    <xf numFmtId="0" fontId="28" fillId="0" borderId="3" xfId="5" applyFont="1" applyFill="1" applyBorder="1" applyAlignment="1">
      <alignment horizontal="left" vertical="center" wrapText="1"/>
    </xf>
    <xf numFmtId="0" fontId="28" fillId="0" borderId="3" xfId="6" applyFont="1" applyFill="1" applyBorder="1" applyAlignment="1">
      <alignment vertical="center" wrapText="1"/>
    </xf>
    <xf numFmtId="0" fontId="28" fillId="0" borderId="3" xfId="6" applyFont="1" applyFill="1" applyBorder="1" applyAlignment="1">
      <alignment horizontal="center" vertical="center"/>
    </xf>
    <xf numFmtId="0" fontId="28" fillId="0" borderId="3" xfId="17" applyFont="1" applyFill="1" applyBorder="1" applyAlignment="1">
      <alignment vertical="center" wrapText="1"/>
    </xf>
    <xf numFmtId="0" fontId="28" fillId="0" borderId="3" xfId="17" applyFont="1" applyFill="1" applyBorder="1" applyAlignment="1">
      <alignment horizontal="center" vertical="center"/>
    </xf>
    <xf numFmtId="0" fontId="28" fillId="0" borderId="3" xfId="8" applyFont="1" applyFill="1" applyBorder="1" applyAlignment="1">
      <alignment horizontal="justify" vertical="center" wrapText="1"/>
    </xf>
    <xf numFmtId="0" fontId="28" fillId="0" borderId="3" xfId="8" applyFont="1" applyFill="1" applyBorder="1" applyAlignment="1">
      <alignment horizontal="center" vertical="center"/>
    </xf>
    <xf numFmtId="0" fontId="28" fillId="0" borderId="3" xfId="9" applyFont="1" applyFill="1" applyBorder="1" applyAlignment="1">
      <alignment horizontal="left" vertical="center" wrapText="1"/>
    </xf>
    <xf numFmtId="0" fontId="28" fillId="0" borderId="3" xfId="19" applyFont="1" applyFill="1" applyBorder="1" applyAlignment="1">
      <alignment vertical="center" wrapText="1"/>
    </xf>
    <xf numFmtId="0" fontId="28" fillId="0" borderId="3" xfId="19" applyFont="1" applyFill="1" applyBorder="1" applyAlignment="1">
      <alignment horizontal="center" vertical="center"/>
    </xf>
    <xf numFmtId="0" fontId="28" fillId="0" borderId="3" xfId="10" applyFont="1" applyFill="1" applyBorder="1" applyAlignment="1">
      <alignment vertical="center" wrapText="1"/>
    </xf>
    <xf numFmtId="0" fontId="28" fillId="0" borderId="3" xfId="12" applyFont="1" applyFill="1" applyBorder="1" applyAlignment="1">
      <alignment vertical="center" wrapText="1"/>
    </xf>
    <xf numFmtId="0" fontId="28" fillId="0" borderId="3" xfId="13" applyFont="1" applyFill="1" applyBorder="1" applyAlignment="1">
      <alignment vertical="center" wrapText="1"/>
    </xf>
    <xf numFmtId="0" fontId="28" fillId="0" borderId="3" xfId="13" applyFont="1" applyFill="1" applyBorder="1" applyAlignment="1">
      <alignment horizontal="center" vertical="center"/>
    </xf>
    <xf numFmtId="0" fontId="28" fillId="0" borderId="3" xfId="7" applyFont="1" applyFill="1" applyBorder="1" applyAlignment="1">
      <alignment horizontal="justify" vertical="center" wrapText="1"/>
    </xf>
    <xf numFmtId="0" fontId="28" fillId="0" borderId="3" xfId="7" applyFont="1" applyFill="1" applyBorder="1" applyAlignment="1">
      <alignment horizontal="center" vertical="center"/>
    </xf>
    <xf numFmtId="0" fontId="28" fillId="0" borderId="3" xfId="18" applyFont="1" applyFill="1" applyBorder="1" applyAlignment="1">
      <alignment horizontal="justify" vertical="center" wrapText="1"/>
    </xf>
    <xf numFmtId="0" fontId="28" fillId="0" borderId="3" xfId="18" applyFont="1" applyFill="1" applyBorder="1" applyAlignment="1">
      <alignment horizontal="center" vertical="center"/>
    </xf>
    <xf numFmtId="0" fontId="28" fillId="0" borderId="3" xfId="20" applyFont="1" applyFill="1" applyBorder="1" applyAlignment="1">
      <alignment vertical="center" wrapText="1"/>
    </xf>
    <xf numFmtId="0" fontId="17" fillId="0" borderId="3" xfId="20" applyFont="1" applyFill="1" applyBorder="1" applyAlignment="1">
      <alignment horizontal="center" vertical="center"/>
    </xf>
    <xf numFmtId="0" fontId="28" fillId="0" borderId="3" xfId="15" applyFont="1" applyFill="1" applyBorder="1" applyAlignment="1">
      <alignment vertical="center" wrapText="1"/>
    </xf>
    <xf numFmtId="0" fontId="28" fillId="0" borderId="3" xfId="15" applyFont="1" applyFill="1" applyBorder="1" applyAlignment="1">
      <alignment horizontal="center" vertical="center"/>
    </xf>
    <xf numFmtId="0" fontId="6" fillId="0" borderId="5" xfId="0" applyFont="1" applyBorder="1" applyAlignment="1">
      <alignment horizontal="justify" vertical="center" wrapText="1"/>
    </xf>
    <xf numFmtId="0" fontId="7" fillId="0" borderId="5" xfId="0" applyFont="1" applyBorder="1" applyAlignment="1">
      <alignment horizontal="justify" vertical="center" wrapText="1"/>
    </xf>
    <xf numFmtId="0" fontId="6" fillId="0" borderId="4" xfId="0" applyFont="1" applyBorder="1" applyAlignment="1">
      <alignment horizontal="right" vertical="center" wrapText="1"/>
    </xf>
    <xf numFmtId="0" fontId="6" fillId="0" borderId="16" xfId="0" applyFont="1" applyBorder="1" applyAlignment="1">
      <alignment horizontal="right" vertical="center" wrapText="1"/>
    </xf>
    <xf numFmtId="0" fontId="6" fillId="0" borderId="18" xfId="0" applyFont="1" applyBorder="1" applyAlignment="1">
      <alignment horizontal="right" vertical="center" wrapText="1"/>
    </xf>
    <xf numFmtId="0" fontId="0" fillId="0" borderId="18" xfId="0" applyBorder="1" applyAlignment="1">
      <alignment horizontal="right"/>
    </xf>
    <xf numFmtId="0" fontId="6" fillId="0" borderId="25" xfId="0" applyFont="1" applyBorder="1" applyAlignment="1">
      <alignment horizontal="right" vertical="center" wrapText="1"/>
    </xf>
    <xf numFmtId="0" fontId="5" fillId="0" borderId="3" xfId="0" applyFont="1" applyBorder="1" applyAlignment="1">
      <alignment horizontal="right" vertical="center" wrapText="1"/>
    </xf>
    <xf numFmtId="0" fontId="16" fillId="0" borderId="5" xfId="0" applyFont="1" applyBorder="1" applyAlignment="1">
      <alignment horizontal="right" vertical="center" wrapText="1"/>
    </xf>
    <xf numFmtId="0" fontId="28" fillId="0" borderId="3" xfId="0" applyFont="1" applyBorder="1" applyAlignment="1">
      <alignment horizontal="center" vertical="center" wrapText="1"/>
    </xf>
    <xf numFmtId="0" fontId="30" fillId="0" borderId="3" xfId="0" applyFont="1" applyBorder="1" applyAlignment="1">
      <alignment horizontal="left" vertical="center" wrapText="1"/>
    </xf>
    <xf numFmtId="0" fontId="28" fillId="0" borderId="3" xfId="0" applyFont="1" applyBorder="1" applyAlignment="1">
      <alignment vertical="center" wrapText="1"/>
    </xf>
    <xf numFmtId="0" fontId="28" fillId="0" borderId="3" xfId="0" applyFont="1" applyBorder="1" applyAlignment="1">
      <alignment horizontal="center" vertical="center"/>
    </xf>
    <xf numFmtId="0" fontId="28" fillId="0" borderId="3" xfId="0" applyFont="1" applyBorder="1" applyAlignment="1">
      <alignment horizontal="left" vertical="center" wrapText="1"/>
    </xf>
    <xf numFmtId="0" fontId="28" fillId="0" borderId="3" xfId="0" applyFont="1" applyBorder="1" applyAlignment="1">
      <alignment horizontal="justify" vertical="center"/>
    </xf>
    <xf numFmtId="0" fontId="28" fillId="0" borderId="3" xfId="0" applyFont="1" applyBorder="1" applyAlignment="1">
      <alignment horizontal="justify" vertical="center" wrapText="1"/>
    </xf>
    <xf numFmtId="0" fontId="28" fillId="0" borderId="3" xfId="2" applyNumberFormat="1" applyFont="1" applyBorder="1" applyAlignment="1">
      <alignment vertical="center" wrapText="1"/>
    </xf>
    <xf numFmtId="0" fontId="28" fillId="0" borderId="3" xfId="3" applyNumberFormat="1" applyFont="1" applyBorder="1" applyAlignment="1">
      <alignment horizontal="left" vertical="center" wrapText="1"/>
    </xf>
    <xf numFmtId="0" fontId="28" fillId="0" borderId="3" xfId="3" applyNumberFormat="1" applyFont="1" applyBorder="1" applyAlignment="1">
      <alignment horizontal="center" vertical="center"/>
    </xf>
    <xf numFmtId="0" fontId="28" fillId="0" borderId="3" xfId="4" applyNumberFormat="1" applyFont="1" applyBorder="1" applyAlignment="1">
      <alignment horizontal="left" vertical="center" wrapText="1"/>
    </xf>
    <xf numFmtId="0" fontId="28" fillId="0" borderId="3" xfId="4" applyNumberFormat="1" applyFont="1" applyBorder="1" applyAlignment="1">
      <alignment horizontal="center" vertical="center"/>
    </xf>
    <xf numFmtId="0" fontId="28" fillId="0" borderId="3" xfId="5" applyNumberFormat="1" applyFont="1" applyBorder="1" applyAlignment="1">
      <alignment horizontal="left" vertical="center" wrapText="1"/>
    </xf>
    <xf numFmtId="0" fontId="28" fillId="0" borderId="3" xfId="6" applyNumberFormat="1" applyFont="1" applyBorder="1" applyAlignment="1">
      <alignment vertical="center" wrapText="1"/>
    </xf>
    <xf numFmtId="0" fontId="28" fillId="0" borderId="3" xfId="6" applyNumberFormat="1" applyFont="1" applyBorder="1" applyAlignment="1">
      <alignment horizontal="center" vertical="center"/>
    </xf>
    <xf numFmtId="0" fontId="28" fillId="0" borderId="3" xfId="7" applyNumberFormat="1" applyFont="1" applyBorder="1" applyAlignment="1">
      <alignment horizontal="justify" vertical="center" wrapText="1"/>
    </xf>
    <xf numFmtId="0" fontId="28" fillId="0" borderId="3" xfId="7" applyNumberFormat="1" applyFont="1" applyBorder="1" applyAlignment="1">
      <alignment horizontal="center" vertical="center"/>
    </xf>
    <xf numFmtId="0" fontId="28" fillId="0" borderId="3" xfId="8" applyNumberFormat="1" applyFont="1" applyBorder="1" applyAlignment="1">
      <alignment horizontal="justify" vertical="center" wrapText="1"/>
    </xf>
    <xf numFmtId="0" fontId="28" fillId="0" borderId="3" xfId="8" applyNumberFormat="1" applyFont="1" applyBorder="1" applyAlignment="1">
      <alignment horizontal="center" vertical="center"/>
    </xf>
    <xf numFmtId="0" fontId="28" fillId="0" borderId="3" xfId="9" applyNumberFormat="1" applyFont="1" applyBorder="1" applyAlignment="1">
      <alignment horizontal="left" vertical="center" wrapText="1"/>
    </xf>
    <xf numFmtId="0" fontId="28" fillId="0" borderId="3" xfId="9" applyNumberFormat="1" applyFont="1" applyBorder="1" applyAlignment="1">
      <alignment horizontal="center" vertical="center"/>
    </xf>
    <xf numFmtId="0" fontId="28" fillId="0" borderId="3" xfId="10" applyNumberFormat="1" applyFont="1" applyBorder="1" applyAlignment="1">
      <alignment vertical="center" wrapText="1"/>
    </xf>
    <xf numFmtId="0" fontId="28" fillId="0" borderId="3" xfId="10" applyNumberFormat="1" applyFont="1" applyBorder="1" applyAlignment="1">
      <alignment horizontal="center" vertical="center"/>
    </xf>
    <xf numFmtId="0" fontId="28" fillId="0" borderId="3" xfId="11" applyNumberFormat="1" applyFont="1" applyBorder="1" applyAlignment="1">
      <alignment vertical="center" wrapText="1"/>
    </xf>
    <xf numFmtId="0" fontId="28" fillId="0" borderId="3" xfId="11" applyNumberFormat="1" applyFont="1" applyBorder="1" applyAlignment="1">
      <alignment horizontal="center" vertical="center"/>
    </xf>
    <xf numFmtId="0" fontId="28" fillId="0" borderId="3" xfId="12" applyNumberFormat="1" applyFont="1" applyBorder="1" applyAlignment="1">
      <alignment vertical="center" wrapText="1"/>
    </xf>
    <xf numFmtId="0" fontId="28" fillId="0" borderId="3" xfId="12" applyNumberFormat="1" applyFont="1" applyBorder="1" applyAlignment="1">
      <alignment horizontal="center" vertical="center"/>
    </xf>
    <xf numFmtId="0" fontId="28" fillId="0" borderId="3" xfId="13" applyNumberFormat="1" applyFont="1" applyBorder="1" applyAlignment="1">
      <alignment vertical="center" wrapText="1"/>
    </xf>
    <xf numFmtId="0" fontId="28" fillId="0" borderId="3" xfId="13" applyNumberFormat="1" applyFont="1" applyBorder="1" applyAlignment="1">
      <alignment horizontal="center" vertical="center"/>
    </xf>
    <xf numFmtId="0" fontId="28" fillId="0" borderId="3" xfId="14" applyNumberFormat="1" applyFont="1" applyBorder="1" applyAlignment="1">
      <alignment vertical="center" wrapText="1"/>
    </xf>
    <xf numFmtId="0" fontId="28" fillId="0" borderId="3" xfId="14" applyNumberFormat="1" applyFont="1" applyBorder="1" applyAlignment="1">
      <alignment horizontal="center" vertical="center"/>
    </xf>
    <xf numFmtId="0" fontId="28" fillId="0" borderId="3" xfId="15" applyNumberFormat="1" applyFont="1" applyBorder="1" applyAlignment="1">
      <alignment vertical="center" wrapText="1"/>
    </xf>
    <xf numFmtId="0" fontId="28" fillId="0" borderId="3" xfId="15" applyNumberFormat="1" applyFont="1" applyBorder="1" applyAlignment="1">
      <alignment horizontal="center" vertical="center"/>
    </xf>
    <xf numFmtId="0" fontId="28" fillId="0" borderId="3" xfId="0" applyFont="1" applyFill="1" applyBorder="1" applyAlignment="1">
      <alignment horizontal="center" vertical="center" wrapText="1"/>
    </xf>
    <xf numFmtId="0" fontId="30" fillId="0" borderId="3" xfId="0" applyFont="1" applyFill="1" applyBorder="1" applyAlignment="1">
      <alignment horizontal="left" vertical="center" wrapText="1"/>
    </xf>
    <xf numFmtId="0" fontId="30" fillId="0" borderId="3" xfId="0" applyFont="1" applyFill="1" applyBorder="1" applyAlignment="1">
      <alignment horizontal="center" vertical="center"/>
    </xf>
    <xf numFmtId="0" fontId="30" fillId="0" borderId="3" xfId="9" applyFont="1" applyFill="1" applyBorder="1" applyAlignment="1">
      <alignment horizontal="center" vertical="center"/>
    </xf>
    <xf numFmtId="0" fontId="30" fillId="0" borderId="3" xfId="10" applyFont="1" applyFill="1" applyBorder="1" applyAlignment="1">
      <alignment horizontal="center" vertical="center"/>
    </xf>
    <xf numFmtId="0" fontId="30" fillId="0" borderId="3" xfId="12" applyFont="1" applyFill="1" applyBorder="1" applyAlignment="1">
      <alignment horizontal="center" vertical="center"/>
    </xf>
    <xf numFmtId="0" fontId="30" fillId="0" borderId="3" xfId="17" applyFont="1" applyFill="1" applyBorder="1" applyAlignment="1">
      <alignment horizontal="center" vertical="center"/>
    </xf>
    <xf numFmtId="0" fontId="27" fillId="6" borderId="22" xfId="0" applyFont="1" applyFill="1" applyBorder="1" applyAlignment="1">
      <alignment horizontal="center" vertical="center" wrapText="1"/>
    </xf>
    <xf numFmtId="0" fontId="27" fillId="6" borderId="22" xfId="0" applyFont="1" applyFill="1" applyBorder="1" applyAlignment="1">
      <alignment horizontal="left" vertical="center" wrapText="1"/>
    </xf>
    <xf numFmtId="0" fontId="27" fillId="6" borderId="22" xfId="0" applyFont="1" applyFill="1" applyBorder="1" applyAlignment="1">
      <alignment horizontal="center" vertical="center"/>
    </xf>
    <xf numFmtId="0" fontId="28" fillId="0" borderId="3" xfId="5" applyFont="1" applyFill="1" applyBorder="1" applyAlignment="1">
      <alignment horizontal="center" vertical="center"/>
    </xf>
    <xf numFmtId="0" fontId="30" fillId="0" borderId="3" xfId="0" applyFont="1" applyFill="1" applyBorder="1" applyAlignment="1">
      <alignment vertical="center" wrapText="1"/>
    </xf>
    <xf numFmtId="0" fontId="30" fillId="0" borderId="3" xfId="0" applyFont="1" applyFill="1" applyBorder="1" applyAlignment="1">
      <alignment vertical="center"/>
    </xf>
    <xf numFmtId="0" fontId="0" fillId="0" borderId="3" xfId="0" applyBorder="1"/>
    <xf numFmtId="0" fontId="0" fillId="0" borderId="3" xfId="0" applyBorder="1" applyAlignment="1">
      <alignment horizontal="center"/>
    </xf>
    <xf numFmtId="0" fontId="27" fillId="0" borderId="3" xfId="0" applyFont="1" applyBorder="1"/>
    <xf numFmtId="9" fontId="6" fillId="0" borderId="0" xfId="1" applyFont="1"/>
    <xf numFmtId="0" fontId="0" fillId="0" borderId="3" xfId="0" applyBorder="1" applyAlignment="1">
      <alignment vertical="center"/>
    </xf>
    <xf numFmtId="0" fontId="27" fillId="0" borderId="3" xfId="0" applyFont="1" applyBorder="1" applyAlignment="1">
      <alignment vertical="center" wrapText="1"/>
    </xf>
    <xf numFmtId="0" fontId="32" fillId="0" borderId="3" xfId="0" applyFont="1" applyBorder="1" applyAlignment="1">
      <alignment vertical="center"/>
    </xf>
    <xf numFmtId="10" fontId="33" fillId="7" borderId="1" xfId="1" applyNumberFormat="1" applyFont="1" applyFill="1" applyBorder="1"/>
    <xf numFmtId="0" fontId="19" fillId="0" borderId="0" xfId="0" applyFont="1" applyAlignment="1" applyProtection="1">
      <alignment horizontal="center"/>
    </xf>
    <xf numFmtId="0" fontId="0" fillId="0" borderId="0" xfId="0" applyProtection="1"/>
    <xf numFmtId="0" fontId="4" fillId="0" borderId="0" xfId="0" applyFont="1" applyProtection="1"/>
    <xf numFmtId="0" fontId="19" fillId="0" borderId="2" xfId="0" applyFont="1" applyBorder="1" applyAlignment="1" applyProtection="1">
      <alignment horizontal="center"/>
    </xf>
    <xf numFmtId="0" fontId="4" fillId="0" borderId="2" xfId="0" applyFont="1" applyBorder="1" applyProtection="1"/>
    <xf numFmtId="0" fontId="6" fillId="4" borderId="3" xfId="0" applyFont="1" applyFill="1" applyBorder="1" applyAlignment="1" applyProtection="1">
      <alignment horizontal="center" vertical="center" wrapText="1"/>
    </xf>
    <xf numFmtId="0" fontId="7" fillId="0" borderId="0" xfId="0" applyFont="1" applyBorder="1" applyAlignment="1" applyProtection="1">
      <alignment vertical="center"/>
    </xf>
    <xf numFmtId="0" fontId="6" fillId="0" borderId="6" xfId="0" applyFont="1" applyFill="1" applyBorder="1" applyAlignment="1" applyProtection="1">
      <alignment horizontal="center" vertical="center" wrapText="1"/>
    </xf>
    <xf numFmtId="0" fontId="6" fillId="0" borderId="12" xfId="0" applyFont="1" applyBorder="1" applyAlignment="1" applyProtection="1">
      <alignment horizontal="center" vertical="center" wrapText="1"/>
    </xf>
    <xf numFmtId="9" fontId="6" fillId="0" borderId="1" xfId="1" applyFont="1" applyBorder="1" applyProtection="1"/>
    <xf numFmtId="0" fontId="6" fillId="0" borderId="25" xfId="0" applyFont="1" applyBorder="1" applyAlignment="1" applyProtection="1">
      <alignment horizontal="center" vertical="center" wrapText="1"/>
    </xf>
    <xf numFmtId="0" fontId="6" fillId="0" borderId="11" xfId="0" applyFont="1" applyBorder="1" applyAlignment="1" applyProtection="1">
      <alignment horizontal="center" vertical="center" wrapText="1"/>
    </xf>
    <xf numFmtId="0" fontId="19" fillId="0" borderId="0" xfId="0" applyFont="1" applyAlignment="1" applyProtection="1">
      <alignment horizontal="center"/>
      <protection locked="0"/>
    </xf>
    <xf numFmtId="0" fontId="0" fillId="0" borderId="0" xfId="0" applyProtection="1">
      <protection locked="0"/>
    </xf>
    <xf numFmtId="0" fontId="4" fillId="0" borderId="0" xfId="0" applyFont="1" applyProtection="1">
      <protection locked="0"/>
    </xf>
    <xf numFmtId="0" fontId="4" fillId="0" borderId="0" xfId="0" applyFont="1" applyAlignment="1" applyProtection="1">
      <alignment horizontal="right"/>
      <protection locked="0"/>
    </xf>
    <xf numFmtId="0" fontId="5" fillId="2" borderId="3" xfId="0" applyFont="1" applyFill="1" applyBorder="1" applyAlignment="1" applyProtection="1">
      <alignment horizontal="left" vertical="center" wrapText="1"/>
      <protection locked="0"/>
    </xf>
    <xf numFmtId="0" fontId="5" fillId="2" borderId="3" xfId="0" applyFont="1" applyFill="1" applyBorder="1" applyAlignment="1" applyProtection="1">
      <alignment horizontal="center" vertical="center" wrapText="1"/>
      <protection locked="0"/>
    </xf>
    <xf numFmtId="0" fontId="6" fillId="0" borderId="3" xfId="0" applyFont="1" applyBorder="1" applyAlignment="1" applyProtection="1">
      <alignment horizontal="right" vertical="center" wrapText="1"/>
      <protection locked="0"/>
    </xf>
    <xf numFmtId="0" fontId="6" fillId="0" borderId="22" xfId="0" applyFont="1" applyBorder="1" applyAlignment="1" applyProtection="1">
      <alignment horizontal="right" vertical="center" wrapText="1"/>
      <protection locked="0"/>
    </xf>
    <xf numFmtId="0" fontId="6" fillId="0" borderId="11" xfId="0" applyFont="1" applyBorder="1" applyAlignment="1" applyProtection="1">
      <alignment horizontal="center" vertical="center" wrapText="1"/>
      <protection locked="0"/>
    </xf>
    <xf numFmtId="0" fontId="6" fillId="0" borderId="12" xfId="0" applyFont="1" applyBorder="1" applyAlignment="1" applyProtection="1">
      <alignment horizontal="right" vertical="center" wrapText="1"/>
      <protection locked="0"/>
    </xf>
    <xf numFmtId="0" fontId="4" fillId="0" borderId="2" xfId="0" applyFont="1" applyBorder="1" applyProtection="1">
      <protection locked="0"/>
    </xf>
    <xf numFmtId="0" fontId="4" fillId="0" borderId="2" xfId="0" applyFont="1" applyBorder="1" applyAlignment="1" applyProtection="1">
      <alignment horizontal="right"/>
      <protection locked="0"/>
    </xf>
    <xf numFmtId="0" fontId="19" fillId="0" borderId="2" xfId="0" applyFont="1" applyBorder="1" applyAlignment="1" applyProtection="1">
      <alignment horizontal="center"/>
      <protection locked="0"/>
    </xf>
    <xf numFmtId="0" fontId="4" fillId="0" borderId="0" xfId="0" applyFont="1" applyBorder="1" applyProtection="1">
      <protection locked="0"/>
    </xf>
    <xf numFmtId="0" fontId="4" fillId="0" borderId="0" xfId="0" applyFont="1" applyBorder="1" applyAlignment="1" applyProtection="1">
      <alignment horizontal="right"/>
      <protection locked="0"/>
    </xf>
    <xf numFmtId="0" fontId="19" fillId="0" borderId="0" xfId="0" applyFont="1" applyBorder="1" applyAlignment="1" applyProtection="1">
      <alignment horizontal="center"/>
      <protection locked="0"/>
    </xf>
    <xf numFmtId="0" fontId="6" fillId="4" borderId="3" xfId="0" applyFont="1" applyFill="1" applyBorder="1" applyAlignment="1" applyProtection="1">
      <alignment horizontal="center" vertical="center" wrapText="1"/>
      <protection locked="0"/>
    </xf>
    <xf numFmtId="0" fontId="7" fillId="0" borderId="0" xfId="0" applyFont="1" applyBorder="1" applyAlignment="1" applyProtection="1">
      <alignment vertical="center"/>
      <protection locked="0"/>
    </xf>
    <xf numFmtId="0" fontId="7" fillId="0" borderId="6" xfId="0" applyFont="1" applyFill="1" applyBorder="1" applyAlignment="1" applyProtection="1">
      <alignment vertical="center" wrapText="1"/>
      <protection locked="0"/>
    </xf>
    <xf numFmtId="0" fontId="7" fillId="0" borderId="3" xfId="0" applyFont="1" applyFill="1" applyBorder="1" applyAlignment="1" applyProtection="1">
      <alignment vertical="center" wrapText="1"/>
      <protection locked="0"/>
    </xf>
    <xf numFmtId="0" fontId="6" fillId="0" borderId="11" xfId="0" applyFont="1" applyBorder="1" applyAlignment="1" applyProtection="1">
      <alignment horizontal="right" vertical="center" wrapText="1"/>
      <protection locked="0"/>
    </xf>
    <xf numFmtId="0" fontId="6" fillId="0" borderId="12" xfId="0" applyFont="1" applyBorder="1" applyAlignment="1" applyProtection="1">
      <alignment horizontal="center" vertical="center" wrapText="1"/>
      <protection locked="0"/>
    </xf>
    <xf numFmtId="0" fontId="6" fillId="0" borderId="25" xfId="0" applyFont="1" applyBorder="1" applyAlignment="1" applyProtection="1">
      <alignment horizontal="right" vertical="center" wrapText="1"/>
      <protection locked="0"/>
    </xf>
    <xf numFmtId="0" fontId="6" fillId="0" borderId="25" xfId="0" applyFont="1" applyBorder="1" applyAlignment="1" applyProtection="1">
      <alignment horizontal="center" vertical="center" wrapText="1"/>
      <protection locked="0"/>
    </xf>
    <xf numFmtId="0" fontId="7" fillId="4" borderId="3" xfId="0" applyFont="1" applyFill="1" applyBorder="1" applyAlignment="1" applyProtection="1">
      <alignment vertical="center" wrapText="1"/>
      <protection locked="0"/>
    </xf>
    <xf numFmtId="0" fontId="6" fillId="0" borderId="3" xfId="0" applyFont="1" applyBorder="1" applyAlignment="1" applyProtection="1">
      <alignment horizontal="center" vertical="center" wrapText="1"/>
    </xf>
    <xf numFmtId="0" fontId="7" fillId="0" borderId="3" xfId="0" applyFont="1" applyBorder="1" applyAlignment="1" applyProtection="1">
      <alignment horizontal="right" vertical="center" wrapText="1"/>
    </xf>
    <xf numFmtId="0" fontId="6" fillId="0" borderId="12" xfId="0" applyFont="1" applyBorder="1" applyAlignment="1" applyProtection="1">
      <alignment horizontal="right" vertical="center" wrapText="1"/>
    </xf>
    <xf numFmtId="0" fontId="6" fillId="4" borderId="3" xfId="0" applyFont="1" applyFill="1" applyBorder="1" applyAlignment="1" applyProtection="1">
      <alignment vertical="center"/>
    </xf>
    <xf numFmtId="0" fontId="6" fillId="0" borderId="6" xfId="0" applyFont="1" applyFill="1" applyBorder="1" applyAlignment="1" applyProtection="1">
      <alignment horizontal="left" vertical="center" wrapText="1" indent="4"/>
    </xf>
    <xf numFmtId="0" fontId="7" fillId="0" borderId="6" xfId="0" applyFont="1" applyFill="1" applyBorder="1" applyAlignment="1" applyProtection="1">
      <alignment vertical="center" wrapText="1"/>
    </xf>
    <xf numFmtId="0" fontId="6" fillId="0" borderId="3" xfId="0" applyFont="1" applyFill="1" applyBorder="1" applyAlignment="1" applyProtection="1">
      <alignment horizontal="left" vertical="center" wrapText="1" indent="4"/>
    </xf>
    <xf numFmtId="0" fontId="7" fillId="0" borderId="3" xfId="0" applyFont="1" applyFill="1" applyBorder="1" applyAlignment="1" applyProtection="1">
      <alignment vertical="center" wrapText="1"/>
    </xf>
    <xf numFmtId="0" fontId="6" fillId="0" borderId="3" xfId="0" applyFont="1" applyFill="1" applyBorder="1" applyAlignment="1" applyProtection="1">
      <alignment horizontal="left" vertical="top" wrapText="1" indent="4"/>
    </xf>
    <xf numFmtId="2" fontId="6" fillId="0" borderId="3" xfId="0" applyNumberFormat="1" applyFont="1" applyFill="1" applyBorder="1" applyAlignment="1" applyProtection="1">
      <alignment horizontal="left" vertical="top" wrapText="1" indent="4"/>
    </xf>
    <xf numFmtId="0" fontId="6" fillId="0" borderId="3" xfId="0" applyNumberFormat="1" applyFont="1" applyFill="1" applyBorder="1" applyAlignment="1" applyProtection="1">
      <alignment horizontal="left" vertical="top" wrapText="1" indent="4"/>
    </xf>
    <xf numFmtId="0" fontId="6" fillId="4" borderId="22" xfId="0" applyFont="1" applyFill="1" applyBorder="1" applyAlignment="1" applyProtection="1">
      <alignment vertical="center"/>
    </xf>
    <xf numFmtId="0" fontId="7" fillId="0" borderId="3" xfId="0" applyFont="1" applyBorder="1" applyAlignment="1" applyProtection="1">
      <alignment horizontal="center" vertical="center"/>
    </xf>
    <xf numFmtId="0" fontId="6" fillId="0" borderId="10" xfId="0" applyFont="1" applyBorder="1" applyAlignment="1" applyProtection="1">
      <alignment horizontal="center"/>
    </xf>
    <xf numFmtId="9" fontId="23" fillId="7" borderId="1" xfId="1" applyFont="1" applyFill="1" applyBorder="1" applyAlignment="1" applyProtection="1">
      <alignment horizontal="center" vertical="center"/>
    </xf>
    <xf numFmtId="0" fontId="6" fillId="0" borderId="10" xfId="0" applyFont="1" applyBorder="1" applyProtection="1"/>
    <xf numFmtId="0" fontId="27" fillId="6" borderId="22" xfId="0" applyFont="1" applyFill="1" applyBorder="1" applyAlignment="1" applyProtection="1">
      <alignment horizontal="center" vertical="center"/>
    </xf>
    <xf numFmtId="0" fontId="0" fillId="0" borderId="3" xfId="0" applyBorder="1" applyAlignment="1" applyProtection="1">
      <alignment vertical="center"/>
    </xf>
    <xf numFmtId="0" fontId="7" fillId="8" borderId="3" xfId="0" applyFont="1" applyFill="1" applyBorder="1" applyAlignment="1" applyProtection="1">
      <alignment vertical="center" wrapText="1"/>
      <protection locked="0"/>
    </xf>
    <xf numFmtId="0" fontId="6" fillId="8" borderId="3" xfId="0" applyFont="1" applyFill="1" applyBorder="1" applyAlignment="1" applyProtection="1">
      <alignment horizontal="center" vertical="center" wrapText="1"/>
      <protection locked="0"/>
    </xf>
    <xf numFmtId="0" fontId="6" fillId="8" borderId="3" xfId="0" applyFont="1" applyFill="1" applyBorder="1" applyAlignment="1" applyProtection="1">
      <alignment horizontal="center" vertical="center" wrapText="1"/>
      <protection locked="0"/>
    </xf>
    <xf numFmtId="0" fontId="7" fillId="8" borderId="6" xfId="0" applyFont="1" applyFill="1" applyBorder="1" applyAlignment="1" applyProtection="1">
      <alignment vertical="center" wrapText="1"/>
      <protection locked="0"/>
    </xf>
    <xf numFmtId="0" fontId="6" fillId="8" borderId="6" xfId="0" applyFont="1" applyFill="1" applyBorder="1" applyAlignment="1" applyProtection="1">
      <alignment horizontal="center" vertical="center" wrapText="1"/>
      <protection locked="0"/>
    </xf>
    <xf numFmtId="0" fontId="6" fillId="8" borderId="3" xfId="0" applyFont="1" applyFill="1" applyBorder="1" applyAlignment="1" applyProtection="1">
      <alignment horizontal="center" vertical="center" wrapText="1"/>
      <protection locked="0"/>
    </xf>
    <xf numFmtId="0" fontId="6" fillId="4" borderId="3" xfId="0" applyFont="1" applyFill="1" applyBorder="1" applyAlignment="1" applyProtection="1">
      <alignment vertical="center" wrapText="1"/>
    </xf>
    <xf numFmtId="0" fontId="6" fillId="0" borderId="22" xfId="0" applyNumberFormat="1" applyFont="1" applyFill="1" applyBorder="1" applyAlignment="1" applyProtection="1">
      <alignment horizontal="left" vertical="top" wrapText="1" indent="4"/>
    </xf>
    <xf numFmtId="0" fontId="7" fillId="0" borderId="22" xfId="0" applyFont="1" applyFill="1" applyBorder="1" applyAlignment="1" applyProtection="1">
      <alignment vertical="center" wrapText="1"/>
    </xf>
    <xf numFmtId="2" fontId="6" fillId="0" borderId="0" xfId="0" applyNumberFormat="1" applyFont="1" applyFill="1" applyBorder="1" applyAlignment="1" applyProtection="1">
      <alignment horizontal="left" vertical="top" wrapText="1" indent="4"/>
    </xf>
    <xf numFmtId="0" fontId="5" fillId="0" borderId="3" xfId="0" applyFont="1" applyFill="1" applyBorder="1" applyAlignment="1" applyProtection="1">
      <alignment horizontal="center" vertical="center" wrapText="1"/>
    </xf>
    <xf numFmtId="0" fontId="16" fillId="0" borderId="3" xfId="0" applyFont="1" applyFill="1" applyBorder="1" applyAlignment="1" applyProtection="1">
      <alignment vertical="center" wrapText="1"/>
    </xf>
    <xf numFmtId="0" fontId="6" fillId="0" borderId="3" xfId="0" applyFont="1" applyBorder="1" applyAlignment="1">
      <alignment vertical="top"/>
    </xf>
    <xf numFmtId="0" fontId="14" fillId="0" borderId="4" xfId="0" applyFont="1" applyBorder="1"/>
    <xf numFmtId="0" fontId="12" fillId="0" borderId="3" xfId="0" applyFont="1" applyBorder="1"/>
    <xf numFmtId="0" fontId="7" fillId="0" borderId="3" xfId="0" applyFont="1" applyFill="1" applyBorder="1" applyAlignment="1">
      <alignment horizontal="left" vertical="center" wrapText="1" indent="2"/>
    </xf>
    <xf numFmtId="2" fontId="6" fillId="0" borderId="3" xfId="0" applyNumberFormat="1" applyFont="1" applyBorder="1" applyAlignment="1">
      <alignment horizontal="right" vertical="top"/>
    </xf>
    <xf numFmtId="2" fontId="6" fillId="0" borderId="5" xfId="0" applyNumberFormat="1" applyFont="1" applyBorder="1" applyAlignment="1">
      <alignment horizontal="right" vertical="top"/>
    </xf>
    <xf numFmtId="0" fontId="6" fillId="0" borderId="13" xfId="0" applyNumberFormat="1" applyFont="1" applyBorder="1" applyAlignment="1">
      <alignment horizontal="right" vertical="top"/>
    </xf>
    <xf numFmtId="0" fontId="6" fillId="0" borderId="14" xfId="0" applyNumberFormat="1" applyFont="1" applyBorder="1" applyAlignment="1">
      <alignment horizontal="right" vertical="top"/>
    </xf>
    <xf numFmtId="0" fontId="6" fillId="0" borderId="15" xfId="0" applyNumberFormat="1" applyFont="1" applyBorder="1" applyAlignment="1">
      <alignment horizontal="right" vertical="top"/>
    </xf>
    <xf numFmtId="0" fontId="6" fillId="0" borderId="16" xfId="0" applyNumberFormat="1" applyFont="1" applyBorder="1" applyAlignment="1">
      <alignment horizontal="right" vertical="top"/>
    </xf>
    <xf numFmtId="0" fontId="6" fillId="0" borderId="17" xfId="0" applyNumberFormat="1" applyFont="1" applyBorder="1" applyAlignment="1">
      <alignment horizontal="right" vertical="top"/>
    </xf>
    <xf numFmtId="0" fontId="6" fillId="0" borderId="18" xfId="0" applyNumberFormat="1" applyFont="1" applyBorder="1" applyAlignment="1">
      <alignment horizontal="right" vertical="top"/>
    </xf>
    <xf numFmtId="0" fontId="6" fillId="0" borderId="13" xfId="0" applyFont="1" applyBorder="1" applyAlignment="1">
      <alignment horizontal="right" vertical="top"/>
    </xf>
    <xf numFmtId="0" fontId="6" fillId="0" borderId="14" xfId="0" applyFont="1" applyBorder="1" applyAlignment="1">
      <alignment horizontal="right" vertical="top"/>
    </xf>
    <xf numFmtId="0" fontId="6" fillId="0" borderId="3" xfId="0" applyFont="1" applyBorder="1" applyAlignment="1">
      <alignment horizontal="right" vertical="top"/>
    </xf>
    <xf numFmtId="0" fontId="6" fillId="0" borderId="23" xfId="0" applyFont="1" applyBorder="1" applyAlignment="1">
      <alignment horizontal="right" vertical="top"/>
    </xf>
    <xf numFmtId="0" fontId="6" fillId="0" borderId="0" xfId="0" applyFont="1" applyBorder="1" applyAlignment="1">
      <alignment horizontal="right" vertical="top"/>
    </xf>
    <xf numFmtId="0" fontId="6" fillId="0" borderId="16" xfId="0" applyFont="1" applyBorder="1" applyAlignment="1">
      <alignment horizontal="right" vertical="top"/>
    </xf>
    <xf numFmtId="0" fontId="6" fillId="0" borderId="24" xfId="0" applyFont="1" applyBorder="1" applyAlignment="1">
      <alignment horizontal="right" vertical="top"/>
    </xf>
    <xf numFmtId="0" fontId="6" fillId="0" borderId="18" xfId="0" applyFont="1" applyBorder="1" applyAlignment="1">
      <alignment horizontal="right" vertical="top"/>
    </xf>
    <xf numFmtId="0" fontId="6" fillId="0" borderId="15" xfId="0" applyFont="1" applyBorder="1" applyAlignment="1">
      <alignment horizontal="right" vertical="top"/>
    </xf>
    <xf numFmtId="0" fontId="6" fillId="0" borderId="17" xfId="0" applyFont="1" applyBorder="1" applyAlignment="1">
      <alignment horizontal="right" vertical="top"/>
    </xf>
    <xf numFmtId="0" fontId="6" fillId="0" borderId="3" xfId="0" applyNumberFormat="1" applyFont="1" applyBorder="1" applyAlignment="1">
      <alignment horizontal="right" vertical="top"/>
    </xf>
    <xf numFmtId="0" fontId="6" fillId="0" borderId="5" xfId="0" applyNumberFormat="1" applyFont="1" applyBorder="1" applyAlignment="1">
      <alignment horizontal="right" vertical="top"/>
    </xf>
    <xf numFmtId="0" fontId="6" fillId="0" borderId="5" xfId="0" applyFont="1" applyBorder="1" applyAlignment="1">
      <alignment horizontal="right" vertical="top"/>
    </xf>
    <xf numFmtId="0" fontId="11" fillId="0" borderId="0" xfId="0" applyFont="1" applyAlignment="1">
      <alignment horizontal="center" wrapText="1"/>
    </xf>
    <xf numFmtId="0" fontId="8" fillId="3" borderId="0" xfId="0" applyFont="1" applyFill="1" applyAlignment="1">
      <alignment horizontal="center"/>
    </xf>
    <xf numFmtId="0" fontId="14" fillId="4" borderId="5" xfId="0" applyFont="1" applyFill="1" applyBorder="1" applyAlignment="1">
      <alignment horizontal="center"/>
    </xf>
    <xf numFmtId="0" fontId="14" fillId="4" borderId="4" xfId="0" applyFont="1" applyFill="1" applyBorder="1" applyAlignment="1">
      <alignment horizontal="center"/>
    </xf>
    <xf numFmtId="0" fontId="7" fillId="0" borderId="5" xfId="0" applyFont="1" applyBorder="1" applyAlignment="1">
      <alignment horizontal="left" vertical="top" wrapText="1"/>
    </xf>
    <xf numFmtId="0" fontId="7" fillId="0" borderId="14" xfId="0" applyFont="1" applyBorder="1" applyAlignment="1">
      <alignment horizontal="left" vertical="top" wrapText="1"/>
    </xf>
    <xf numFmtId="0" fontId="7" fillId="0" borderId="4" xfId="0" applyFont="1" applyBorder="1" applyAlignment="1">
      <alignment horizontal="left" vertical="top" wrapText="1"/>
    </xf>
    <xf numFmtId="0" fontId="5" fillId="2" borderId="3" xfId="0" applyFont="1" applyFill="1" applyBorder="1" applyAlignment="1">
      <alignment horizontal="center" vertical="center" wrapText="1"/>
    </xf>
    <xf numFmtId="0" fontId="8" fillId="3" borderId="0" xfId="0" applyFont="1" applyFill="1" applyAlignment="1" applyProtection="1">
      <alignment horizontal="center"/>
      <protection locked="0"/>
    </xf>
    <xf numFmtId="0" fontId="6" fillId="0" borderId="3" xfId="0" applyFont="1" applyBorder="1" applyAlignment="1" applyProtection="1">
      <alignment horizontal="left" vertical="center" wrapText="1"/>
      <protection locked="0"/>
    </xf>
    <xf numFmtId="0" fontId="5" fillId="2" borderId="3" xfId="0" applyFont="1" applyFill="1" applyBorder="1" applyAlignment="1" applyProtection="1">
      <alignment horizontal="left" vertical="center" wrapText="1"/>
      <protection locked="0"/>
    </xf>
    <xf numFmtId="0" fontId="18" fillId="0" borderId="19" xfId="0" applyFont="1" applyFill="1" applyBorder="1" applyAlignment="1" applyProtection="1">
      <alignment vertical="center" wrapText="1"/>
    </xf>
    <xf numFmtId="0" fontId="20" fillId="8" borderId="3" xfId="0" applyFont="1" applyFill="1" applyBorder="1" applyAlignment="1" applyProtection="1">
      <alignment horizontal="center" vertical="center" wrapText="1"/>
      <protection locked="0"/>
    </xf>
    <xf numFmtId="0" fontId="6" fillId="8" borderId="3" xfId="0" applyFont="1" applyFill="1" applyBorder="1" applyAlignment="1" applyProtection="1">
      <alignment horizontal="center" vertical="center" wrapText="1"/>
      <protection locked="0"/>
    </xf>
    <xf numFmtId="0" fontId="19" fillId="5" borderId="21" xfId="0" applyFont="1" applyFill="1" applyBorder="1" applyAlignment="1" applyProtection="1">
      <alignment horizontal="center" vertical="center" wrapText="1"/>
    </xf>
    <xf numFmtId="0" fontId="19" fillId="5" borderId="20" xfId="0" applyFont="1" applyFill="1" applyBorder="1" applyAlignment="1" applyProtection="1">
      <alignment horizontal="center" vertical="center" wrapText="1"/>
    </xf>
    <xf numFmtId="0" fontId="20" fillId="0" borderId="3" xfId="0" applyFont="1" applyBorder="1" applyAlignment="1" applyProtection="1">
      <alignment horizontal="center" vertical="center" wrapText="1"/>
    </xf>
    <xf numFmtId="0" fontId="20" fillId="0" borderId="3" xfId="0" applyFont="1" applyBorder="1" applyAlignment="1" applyProtection="1">
      <alignment horizontal="right" vertical="center" wrapText="1"/>
      <protection locked="0"/>
    </xf>
    <xf numFmtId="0" fontId="16" fillId="8" borderId="3" xfId="0" applyFont="1" applyFill="1" applyBorder="1" applyAlignment="1" applyProtection="1">
      <alignment horizontal="right" vertical="center" wrapText="1"/>
      <protection locked="0"/>
    </xf>
    <xf numFmtId="0" fontId="7" fillId="0" borderId="3" xfId="0" applyFont="1" applyFill="1" applyBorder="1" applyAlignment="1" applyProtection="1">
      <alignment horizontal="right" vertical="center" wrapText="1"/>
      <protection locked="0"/>
    </xf>
    <xf numFmtId="0" fontId="7" fillId="8" borderId="3" xfId="0" applyFont="1" applyFill="1" applyBorder="1" applyAlignment="1" applyProtection="1">
      <alignment horizontal="right" vertical="center" wrapText="1"/>
      <protection locked="0"/>
    </xf>
    <xf numFmtId="0" fontId="6" fillId="0" borderId="3" xfId="0" applyFont="1" applyBorder="1" applyAlignment="1">
      <alignment horizontal="justify" vertical="center" wrapText="1"/>
    </xf>
    <xf numFmtId="0" fontId="6" fillId="0" borderId="0" xfId="0" applyFont="1" applyAlignment="1">
      <alignment horizontal="right" wrapText="1"/>
    </xf>
    <xf numFmtId="0" fontId="6" fillId="0" borderId="26" xfId="0" applyFont="1" applyBorder="1" applyAlignment="1">
      <alignment horizontal="right" wrapText="1"/>
    </xf>
    <xf numFmtId="0" fontId="25" fillId="4" borderId="6" xfId="0" applyFont="1" applyFill="1" applyBorder="1" applyAlignment="1">
      <alignment horizontal="center" vertical="center" wrapText="1"/>
    </xf>
    <xf numFmtId="0" fontId="25" fillId="4" borderId="15" xfId="0" applyFont="1" applyFill="1" applyBorder="1" applyAlignment="1">
      <alignment horizontal="center" vertical="center" wrapText="1"/>
    </xf>
    <xf numFmtId="0" fontId="25" fillId="4" borderId="0" xfId="0" applyFont="1" applyFill="1" applyBorder="1" applyAlignment="1">
      <alignment horizontal="center" vertical="center" wrapText="1"/>
    </xf>
    <xf numFmtId="0" fontId="24" fillId="0" borderId="3" xfId="0" applyFont="1" applyBorder="1" applyAlignment="1">
      <alignment horizontal="center" vertical="center" wrapText="1"/>
    </xf>
    <xf numFmtId="0" fontId="8" fillId="3" borderId="3" xfId="0" applyFont="1" applyFill="1" applyBorder="1" applyAlignment="1" applyProtection="1">
      <alignment horizontal="center" vertical="center" wrapText="1"/>
      <protection hidden="1"/>
    </xf>
  </cellXfs>
  <cellStyles count="21">
    <cellStyle name="Normal" xfId="0" builtinId="0"/>
    <cellStyle name="Normal 10" xfId="8"/>
    <cellStyle name="Normal 11" xfId="9"/>
    <cellStyle name="Normal 14" xfId="20"/>
    <cellStyle name="Normal 17" xfId="4"/>
    <cellStyle name="Normal 2 10" xfId="3"/>
    <cellStyle name="Normal 22" xfId="19"/>
    <cellStyle name="Normal 23" xfId="10"/>
    <cellStyle name="Normal 24" xfId="11"/>
    <cellStyle name="Normal 25" xfId="12"/>
    <cellStyle name="Normal 26" xfId="14"/>
    <cellStyle name="Normal 30" xfId="15"/>
    <cellStyle name="Normal 31" xfId="16"/>
    <cellStyle name="Normal 31 2" xfId="2"/>
    <cellStyle name="Normal 4" xfId="6"/>
    <cellStyle name="Normal 5" xfId="13"/>
    <cellStyle name="Normal 6" xfId="7"/>
    <cellStyle name="Normal 8" xfId="17"/>
    <cellStyle name="Normal 9" xfId="18"/>
    <cellStyle name="Normal_Sheet1 12" xfId="5"/>
    <cellStyle name="Percent" xfId="1" builtinId="5"/>
  </cellStyles>
  <dxfs count="25">
    <dxf>
      <font>
        <b/>
        <i val="0"/>
      </font>
      <fill>
        <patternFill>
          <fgColor indexed="64"/>
          <bgColor theme="0" tint="-0.14993743705557422"/>
        </patternFill>
      </fill>
    </dxf>
    <dxf>
      <fill>
        <patternFill>
          <fgColor indexed="64"/>
          <bgColor theme="0" tint="-0.14993743705557422"/>
        </patternFill>
      </fill>
    </dxf>
    <dxf>
      <font>
        <b/>
        <i val="0"/>
      </font>
      <fill>
        <patternFill>
          <fgColor indexed="64"/>
          <bgColor theme="0" tint="-0.14993743705557422"/>
        </patternFill>
      </fill>
    </dxf>
    <dxf>
      <fill>
        <patternFill>
          <fgColor indexed="64"/>
          <bgColor theme="0" tint="-0.14993743705557422"/>
        </patternFill>
      </fill>
    </dxf>
    <dxf>
      <font>
        <b/>
        <i val="0"/>
      </font>
      <fill>
        <patternFill>
          <fgColor indexed="64"/>
          <bgColor theme="0" tint="-0.14993743705557422"/>
        </patternFill>
      </fill>
    </dxf>
    <dxf>
      <fill>
        <patternFill>
          <fgColor indexed="64"/>
          <bgColor theme="0" tint="-0.14993743705557422"/>
        </patternFill>
      </fill>
    </dxf>
    <dxf>
      <font>
        <b/>
        <i val="0"/>
      </font>
      <fill>
        <patternFill>
          <fgColor indexed="64"/>
          <bgColor theme="0" tint="-0.14993743705557422"/>
        </patternFill>
      </fill>
    </dxf>
    <dxf>
      <fill>
        <patternFill>
          <fgColor indexed="64"/>
          <bgColor theme="0" tint="-0.14993743705557422"/>
        </patternFill>
      </fill>
    </dxf>
    <dxf>
      <font>
        <b/>
        <i val="0"/>
      </font>
      <fill>
        <patternFill>
          <fgColor indexed="64"/>
          <bgColor theme="0" tint="-0.14993743705557422"/>
        </patternFill>
      </fill>
    </dxf>
    <dxf>
      <fill>
        <patternFill>
          <fgColor indexed="64"/>
          <bgColor theme="0" tint="-0.14993743705557422"/>
        </patternFill>
      </fill>
    </dxf>
    <dxf>
      <fill>
        <patternFill>
          <fgColor indexed="64"/>
          <bgColor theme="0" tint="-0.14993743705557422"/>
        </patternFill>
      </fill>
    </dxf>
    <dxf>
      <fill>
        <patternFill>
          <fgColor indexed="64"/>
          <bgColor theme="0" tint="-0.14993743705557422"/>
        </patternFill>
      </fill>
    </dxf>
    <dxf>
      <font>
        <b/>
        <i val="0"/>
      </font>
      <fill>
        <patternFill>
          <fgColor indexed="64"/>
          <bgColor theme="0" tint="-0.14993743705557422"/>
        </patternFill>
      </fill>
    </dxf>
    <dxf>
      <fill>
        <patternFill>
          <fgColor indexed="64"/>
          <bgColor theme="0" tint="-0.14993743705557422"/>
        </patternFill>
      </fill>
    </dxf>
    <dxf>
      <font>
        <b/>
        <i val="0"/>
      </font>
      <fill>
        <patternFill>
          <fgColor indexed="64"/>
          <bgColor theme="0" tint="-0.14993743705557422"/>
        </patternFill>
      </fill>
    </dxf>
    <dxf>
      <font>
        <b/>
        <i val="0"/>
      </font>
      <fill>
        <patternFill>
          <fgColor indexed="64"/>
          <bgColor theme="0" tint="-0.14993743705557422"/>
        </patternFill>
      </fill>
    </dxf>
    <dxf>
      <fill>
        <patternFill>
          <fgColor indexed="64"/>
          <bgColor theme="0" tint="-0.14993743705557422"/>
        </patternFill>
      </fill>
    </dxf>
    <dxf>
      <font>
        <b/>
        <i val="0"/>
      </font>
      <fill>
        <patternFill>
          <fgColor indexed="64"/>
          <bgColor theme="0" tint="-0.14993743705557422"/>
        </patternFill>
      </fill>
    </dxf>
    <dxf>
      <fill>
        <patternFill>
          <fgColor indexed="64"/>
          <bgColor theme="0" tint="-0.14993743705557422"/>
        </patternFill>
      </fill>
    </dxf>
    <dxf>
      <font>
        <b/>
        <i val="0"/>
      </font>
      <fill>
        <patternFill>
          <fgColor indexed="64"/>
          <bgColor theme="0" tint="-0.14993743705557422"/>
        </patternFill>
      </fill>
    </dxf>
    <dxf>
      <fill>
        <patternFill>
          <fgColor indexed="64"/>
          <bgColor theme="0" tint="-0.14993743705557422"/>
        </patternFill>
      </fill>
    </dxf>
    <dxf>
      <font>
        <b/>
        <i val="0"/>
      </font>
      <fill>
        <patternFill>
          <fgColor indexed="64"/>
          <bgColor theme="0" tint="-0.14993743705557422"/>
        </patternFill>
      </fill>
    </dxf>
    <dxf>
      <fill>
        <patternFill>
          <fgColor indexed="64"/>
          <bgColor theme="0" tint="-0.14993743705557422"/>
        </patternFill>
      </fill>
    </dxf>
    <dxf>
      <font>
        <b/>
        <i val="0"/>
      </font>
      <fill>
        <patternFill>
          <fgColor indexed="64"/>
          <bgColor theme="0" tint="-0.14993743705557422"/>
        </patternFill>
      </fill>
    </dxf>
    <dxf>
      <fill>
        <patternFill>
          <fgColor indexed="64"/>
          <bgColor theme="0" tint="-0.149937437055574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43"/>
  <sheetViews>
    <sheetView workbookViewId="0">
      <pane ySplit="4" topLeftCell="A11" activePane="bottomLeft" state="frozen"/>
      <selection pane="bottomLeft" activeCell="C19" sqref="C19"/>
    </sheetView>
  </sheetViews>
  <sheetFormatPr defaultRowHeight="15" x14ac:dyDescent="0.25"/>
  <cols>
    <col min="1" max="1" width="8.7109375" customWidth="1"/>
    <col min="2" max="2" width="3.85546875" customWidth="1"/>
    <col min="3" max="3" width="86.85546875" customWidth="1"/>
    <col min="4" max="4" width="9.140625" style="16"/>
    <col min="5" max="5" width="9.140625" style="14"/>
  </cols>
  <sheetData>
    <row r="1" spans="1:5" ht="15.75" x14ac:dyDescent="0.25">
      <c r="A1" s="262" t="s">
        <v>53</v>
      </c>
      <c r="B1" s="262"/>
      <c r="C1" s="262"/>
      <c r="D1" s="262"/>
      <c r="E1" s="262"/>
    </row>
    <row r="2" spans="1:5" ht="55.5" customHeight="1" x14ac:dyDescent="0.25">
      <c r="A2" s="261" t="s">
        <v>1013</v>
      </c>
      <c r="B2" s="261"/>
      <c r="C2" s="261"/>
      <c r="D2" s="261"/>
      <c r="E2" s="261"/>
    </row>
    <row r="3" spans="1:5" x14ac:dyDescent="0.25">
      <c r="A3" s="12"/>
      <c r="B3" s="12"/>
      <c r="C3" s="12"/>
      <c r="D3" s="15"/>
    </row>
    <row r="4" spans="1:5" s="17" customFormat="1" ht="25.5" x14ac:dyDescent="0.2">
      <c r="A4" s="33" t="s">
        <v>17</v>
      </c>
      <c r="B4" s="268" t="s">
        <v>1</v>
      </c>
      <c r="C4" s="268"/>
      <c r="D4" s="34" t="s">
        <v>55</v>
      </c>
      <c r="E4" s="13" t="s">
        <v>0</v>
      </c>
    </row>
    <row r="5" spans="1:5" s="17" customFormat="1" ht="40.5" customHeight="1" x14ac:dyDescent="0.2">
      <c r="A5" s="236">
        <v>1</v>
      </c>
      <c r="B5" s="265" t="s">
        <v>56</v>
      </c>
      <c r="C5" s="267"/>
      <c r="D5" s="237"/>
      <c r="E5" s="238"/>
    </row>
    <row r="6" spans="1:5" s="17" customFormat="1" ht="12.75" x14ac:dyDescent="0.2">
      <c r="A6" s="236">
        <v>2</v>
      </c>
      <c r="B6" s="265" t="s">
        <v>54</v>
      </c>
      <c r="C6" s="267"/>
      <c r="D6" s="237"/>
      <c r="E6" s="238"/>
    </row>
    <row r="7" spans="1:5" s="17" customFormat="1" ht="44.25" customHeight="1" x14ac:dyDescent="0.2">
      <c r="A7" s="236">
        <v>3</v>
      </c>
      <c r="B7" s="265" t="s">
        <v>57</v>
      </c>
      <c r="C7" s="267"/>
      <c r="D7" s="237"/>
      <c r="E7" s="238"/>
    </row>
    <row r="8" spans="1:5" s="17" customFormat="1" ht="54" customHeight="1" x14ac:dyDescent="0.2">
      <c r="A8" s="236">
        <v>4</v>
      </c>
      <c r="B8" s="265" t="s">
        <v>58</v>
      </c>
      <c r="C8" s="266"/>
      <c r="D8" s="263"/>
      <c r="E8" s="264"/>
    </row>
    <row r="9" spans="1:5" s="17" customFormat="1" ht="15" customHeight="1" x14ac:dyDescent="0.2">
      <c r="A9" s="248">
        <v>4.0999999999999996</v>
      </c>
      <c r="B9" s="249"/>
      <c r="C9" s="18" t="s">
        <v>59</v>
      </c>
      <c r="D9" s="237"/>
      <c r="E9" s="238"/>
    </row>
    <row r="10" spans="1:5" s="17" customFormat="1" ht="12.75" x14ac:dyDescent="0.2">
      <c r="A10" s="250">
        <v>4.2</v>
      </c>
      <c r="B10" s="260"/>
      <c r="C10" s="18" t="s">
        <v>1012</v>
      </c>
      <c r="D10" s="237"/>
      <c r="E10" s="238"/>
    </row>
    <row r="11" spans="1:5" s="17" customFormat="1" ht="12.75" x14ac:dyDescent="0.2">
      <c r="A11" s="251">
        <v>4.3</v>
      </c>
      <c r="B11" s="249"/>
      <c r="C11" s="18" t="s">
        <v>60</v>
      </c>
      <c r="D11" s="237"/>
      <c r="E11" s="238"/>
    </row>
    <row r="12" spans="1:5" s="17" customFormat="1" ht="15" customHeight="1" x14ac:dyDescent="0.2">
      <c r="A12" s="252"/>
      <c r="B12" s="253"/>
      <c r="C12" s="239" t="s">
        <v>1025</v>
      </c>
      <c r="D12" s="237"/>
      <c r="E12" s="238"/>
    </row>
    <row r="13" spans="1:5" s="17" customFormat="1" ht="15" customHeight="1" x14ac:dyDescent="0.2">
      <c r="A13" s="252"/>
      <c r="B13" s="253"/>
      <c r="C13" s="239" t="s">
        <v>1026</v>
      </c>
      <c r="D13" s="237"/>
      <c r="E13" s="238"/>
    </row>
    <row r="14" spans="1:5" ht="25.5" x14ac:dyDescent="0.25">
      <c r="A14" s="252"/>
      <c r="B14" s="253"/>
      <c r="C14" s="239" t="s">
        <v>1027</v>
      </c>
      <c r="D14" s="237"/>
      <c r="E14" s="238"/>
    </row>
    <row r="15" spans="1:5" x14ac:dyDescent="0.25">
      <c r="A15" s="254"/>
      <c r="B15" s="255"/>
      <c r="C15" s="239" t="s">
        <v>1028</v>
      </c>
      <c r="D15" s="237"/>
      <c r="E15" s="238"/>
    </row>
    <row r="16" spans="1:5" x14ac:dyDescent="0.25">
      <c r="A16" s="250">
        <v>4.4000000000000004</v>
      </c>
      <c r="B16" s="250"/>
      <c r="C16" s="18" t="s">
        <v>61</v>
      </c>
      <c r="D16" s="237"/>
      <c r="E16" s="238"/>
    </row>
    <row r="17" spans="1:5" x14ac:dyDescent="0.25">
      <c r="A17" s="248">
        <v>4.5</v>
      </c>
      <c r="B17" s="249"/>
      <c r="C17" s="18" t="s">
        <v>2</v>
      </c>
      <c r="D17" s="237"/>
      <c r="E17" s="238"/>
    </row>
    <row r="18" spans="1:5" x14ac:dyDescent="0.25">
      <c r="A18" s="256"/>
      <c r="B18" s="253"/>
      <c r="C18" s="239" t="s">
        <v>1029</v>
      </c>
      <c r="D18" s="237"/>
      <c r="E18" s="238"/>
    </row>
    <row r="19" spans="1:5" x14ac:dyDescent="0.25">
      <c r="A19" s="257"/>
      <c r="B19" s="255"/>
      <c r="C19" s="239" t="s">
        <v>1030</v>
      </c>
      <c r="D19" s="237"/>
      <c r="E19" s="238"/>
    </row>
    <row r="20" spans="1:5" x14ac:dyDescent="0.25">
      <c r="A20" s="250">
        <v>4.5999999999999996</v>
      </c>
      <c r="B20" s="260"/>
      <c r="C20" s="18" t="s">
        <v>62</v>
      </c>
      <c r="D20" s="237"/>
      <c r="E20" s="238"/>
    </row>
    <row r="21" spans="1:5" x14ac:dyDescent="0.25">
      <c r="A21" s="250">
        <v>4.7</v>
      </c>
      <c r="B21" s="260"/>
      <c r="C21" s="18" t="s">
        <v>3</v>
      </c>
      <c r="D21" s="237"/>
      <c r="E21" s="238"/>
    </row>
    <row r="22" spans="1:5" x14ac:dyDescent="0.25">
      <c r="A22" s="242">
        <v>4.8</v>
      </c>
      <c r="B22" s="243"/>
      <c r="C22" s="18" t="s">
        <v>63</v>
      </c>
      <c r="D22" s="237"/>
      <c r="E22" s="238"/>
    </row>
    <row r="23" spans="1:5" x14ac:dyDescent="0.25">
      <c r="A23" s="244"/>
      <c r="B23" s="245"/>
      <c r="C23" s="239" t="s">
        <v>1031</v>
      </c>
      <c r="D23" s="237"/>
      <c r="E23" s="238"/>
    </row>
    <row r="24" spans="1:5" x14ac:dyDescent="0.25">
      <c r="A24" s="244"/>
      <c r="B24" s="245"/>
      <c r="C24" s="239" t="s">
        <v>1032</v>
      </c>
      <c r="D24" s="237"/>
      <c r="E24" s="238"/>
    </row>
    <row r="25" spans="1:5" x14ac:dyDescent="0.25">
      <c r="A25" s="258">
        <v>4.9000000000000004</v>
      </c>
      <c r="B25" s="259"/>
      <c r="C25" s="18" t="s">
        <v>64</v>
      </c>
      <c r="D25" s="237"/>
      <c r="E25" s="238"/>
    </row>
    <row r="26" spans="1:5" x14ac:dyDescent="0.25">
      <c r="A26" s="240">
        <v>4.0999999999999996</v>
      </c>
      <c r="B26" s="241"/>
      <c r="C26" s="18" t="s">
        <v>65</v>
      </c>
      <c r="D26" s="237"/>
      <c r="E26" s="238"/>
    </row>
    <row r="27" spans="1:5" x14ac:dyDescent="0.25">
      <c r="A27" s="258">
        <v>4.1100000000000003</v>
      </c>
      <c r="B27" s="259"/>
      <c r="C27" s="18" t="s">
        <v>66</v>
      </c>
      <c r="D27" s="237"/>
      <c r="E27" s="238"/>
    </row>
    <row r="28" spans="1:5" x14ac:dyDescent="0.25">
      <c r="A28" s="240">
        <v>4.12</v>
      </c>
      <c r="B28" s="241"/>
      <c r="C28" s="18" t="s">
        <v>67</v>
      </c>
      <c r="D28" s="237"/>
      <c r="E28" s="238"/>
    </row>
    <row r="29" spans="1:5" x14ac:dyDescent="0.25">
      <c r="A29" s="258">
        <v>4.13</v>
      </c>
      <c r="B29" s="259"/>
      <c r="C29" s="18" t="s">
        <v>68</v>
      </c>
      <c r="D29" s="237"/>
      <c r="E29" s="238"/>
    </row>
    <row r="30" spans="1:5" x14ac:dyDescent="0.25">
      <c r="A30" s="240">
        <v>4.1399999999999997</v>
      </c>
      <c r="B30" s="241"/>
      <c r="C30" s="18" t="s">
        <v>69</v>
      </c>
      <c r="D30" s="237"/>
      <c r="E30" s="238"/>
    </row>
    <row r="31" spans="1:5" x14ac:dyDescent="0.25">
      <c r="A31" s="258">
        <v>4.1500000000000004</v>
      </c>
      <c r="B31" s="259"/>
      <c r="C31" s="18" t="s">
        <v>70</v>
      </c>
      <c r="D31" s="237"/>
      <c r="E31" s="238"/>
    </row>
    <row r="32" spans="1:5" x14ac:dyDescent="0.25">
      <c r="A32" s="240">
        <v>4.16</v>
      </c>
      <c r="B32" s="241"/>
      <c r="C32" s="18" t="s">
        <v>71</v>
      </c>
      <c r="D32" s="237"/>
      <c r="E32" s="238"/>
    </row>
    <row r="33" spans="1:5" x14ac:dyDescent="0.25">
      <c r="A33" s="258">
        <v>4.17</v>
      </c>
      <c r="B33" s="259"/>
      <c r="C33" s="18" t="s">
        <v>72</v>
      </c>
      <c r="D33" s="237"/>
      <c r="E33" s="238"/>
    </row>
    <row r="34" spans="1:5" x14ac:dyDescent="0.25">
      <c r="A34" s="240">
        <v>4.18</v>
      </c>
      <c r="B34" s="241"/>
      <c r="C34" s="18" t="s">
        <v>73</v>
      </c>
      <c r="D34" s="237"/>
      <c r="E34" s="238"/>
    </row>
    <row r="35" spans="1:5" x14ac:dyDescent="0.25">
      <c r="A35" s="258">
        <v>4.1900000000000004</v>
      </c>
      <c r="B35" s="259"/>
      <c r="C35" s="18" t="s">
        <v>74</v>
      </c>
      <c r="D35" s="237"/>
      <c r="E35" s="238"/>
    </row>
    <row r="36" spans="1:5" x14ac:dyDescent="0.25">
      <c r="A36" s="240">
        <v>4.2</v>
      </c>
      <c r="B36" s="241"/>
      <c r="C36" s="18" t="s">
        <v>75</v>
      </c>
      <c r="D36" s="237"/>
      <c r="E36" s="238"/>
    </row>
    <row r="37" spans="1:5" x14ac:dyDescent="0.25">
      <c r="A37" s="242">
        <v>4.21</v>
      </c>
      <c r="B37" s="243"/>
      <c r="C37" s="18" t="s">
        <v>6</v>
      </c>
      <c r="D37" s="237"/>
      <c r="E37" s="238"/>
    </row>
    <row r="38" spans="1:5" x14ac:dyDescent="0.25">
      <c r="A38" s="244"/>
      <c r="B38" s="245"/>
      <c r="C38" s="239" t="s">
        <v>1033</v>
      </c>
      <c r="D38" s="237"/>
      <c r="E38" s="238"/>
    </row>
    <row r="39" spans="1:5" x14ac:dyDescent="0.25">
      <c r="A39" s="246"/>
      <c r="B39" s="247"/>
      <c r="C39" s="239" t="s">
        <v>1034</v>
      </c>
      <c r="D39" s="237"/>
      <c r="E39" s="238"/>
    </row>
    <row r="40" spans="1:5" ht="25.5" x14ac:dyDescent="0.25">
      <c r="A40" s="240">
        <v>4.22</v>
      </c>
      <c r="B40" s="241"/>
      <c r="C40" s="18" t="s">
        <v>79</v>
      </c>
      <c r="D40" s="237"/>
      <c r="E40" s="238"/>
    </row>
    <row r="41" spans="1:5" x14ac:dyDescent="0.25">
      <c r="A41" s="250">
        <v>4.2300000000000004</v>
      </c>
      <c r="B41" s="260"/>
      <c r="C41" s="18" t="s">
        <v>76</v>
      </c>
      <c r="D41" s="237"/>
      <c r="E41" s="238"/>
    </row>
    <row r="42" spans="1:5" x14ac:dyDescent="0.25">
      <c r="A42" s="240">
        <v>4.24</v>
      </c>
      <c r="B42" s="241"/>
      <c r="C42" s="18" t="s">
        <v>77</v>
      </c>
      <c r="D42" s="237"/>
      <c r="E42" s="238"/>
    </row>
    <row r="43" spans="1:5" x14ac:dyDescent="0.25">
      <c r="A43" s="240">
        <v>4.25</v>
      </c>
      <c r="B43" s="240"/>
      <c r="C43" s="18" t="s">
        <v>78</v>
      </c>
      <c r="D43" s="237"/>
      <c r="E43" s="238"/>
    </row>
  </sheetData>
  <mergeCells count="33">
    <mergeCell ref="A1:E1"/>
    <mergeCell ref="D8:E8"/>
    <mergeCell ref="B8:C8"/>
    <mergeCell ref="B7:C7"/>
    <mergeCell ref="B6:C6"/>
    <mergeCell ref="B5:C5"/>
    <mergeCell ref="B4:C4"/>
    <mergeCell ref="A10:B10"/>
    <mergeCell ref="A20:B20"/>
    <mergeCell ref="A26:B26"/>
    <mergeCell ref="A25:B25"/>
    <mergeCell ref="A2:E2"/>
    <mergeCell ref="A42:B42"/>
    <mergeCell ref="A41:B41"/>
    <mergeCell ref="A40:B40"/>
    <mergeCell ref="A35:B35"/>
    <mergeCell ref="A34:B34"/>
    <mergeCell ref="A43:B43"/>
    <mergeCell ref="A36:B36"/>
    <mergeCell ref="A37:B39"/>
    <mergeCell ref="A9:B9"/>
    <mergeCell ref="A16:B16"/>
    <mergeCell ref="A11:B15"/>
    <mergeCell ref="A17:B19"/>
    <mergeCell ref="A33:B33"/>
    <mergeCell ref="A32:B32"/>
    <mergeCell ref="A31:B31"/>
    <mergeCell ref="A30:B30"/>
    <mergeCell ref="A29:B29"/>
    <mergeCell ref="A28:B28"/>
    <mergeCell ref="A27:B27"/>
    <mergeCell ref="A21:B21"/>
    <mergeCell ref="A22:B24"/>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G28"/>
  <sheetViews>
    <sheetView workbookViewId="0">
      <pane ySplit="2" topLeftCell="A24" activePane="bottomLeft" state="frozen"/>
      <selection pane="bottomLeft" activeCell="C25" sqref="C25"/>
    </sheetView>
  </sheetViews>
  <sheetFormatPr defaultRowHeight="12.75" x14ac:dyDescent="0.2"/>
  <cols>
    <col min="1" max="1" width="13.42578125" style="10" customWidth="1"/>
    <col min="2" max="2" width="17" style="10" customWidth="1"/>
    <col min="3" max="3" width="71.5703125" style="10" customWidth="1"/>
    <col min="4" max="4" width="9.140625" style="10"/>
    <col min="5" max="5" width="13.85546875" style="10" customWidth="1"/>
    <col min="6" max="6" width="11.7109375" style="10" customWidth="1"/>
    <col min="7" max="7" width="18.28515625" style="10" customWidth="1"/>
    <col min="8" max="16384" width="9.140625" style="10"/>
  </cols>
  <sheetData>
    <row r="1" spans="1:7" ht="15" customHeight="1" x14ac:dyDescent="0.2">
      <c r="A1" s="289" t="s">
        <v>308</v>
      </c>
      <c r="B1" s="289"/>
      <c r="C1" s="289"/>
      <c r="D1" s="289"/>
      <c r="E1" s="289"/>
      <c r="F1" s="289"/>
      <c r="G1" s="289"/>
    </row>
    <row r="2" spans="1:7" ht="12.75" customHeight="1" x14ac:dyDescent="0.2">
      <c r="A2" s="288" t="s">
        <v>549</v>
      </c>
      <c r="B2" s="288"/>
      <c r="C2" s="288"/>
      <c r="D2" s="288"/>
      <c r="E2" s="288"/>
      <c r="F2" s="288"/>
      <c r="G2" s="288"/>
    </row>
    <row r="3" spans="1:7" ht="24" customHeight="1" x14ac:dyDescent="0.2">
      <c r="A3" s="285" t="s">
        <v>299</v>
      </c>
      <c r="B3" s="285"/>
      <c r="C3" s="286"/>
      <c r="D3" s="287"/>
      <c r="E3" s="287"/>
      <c r="F3" s="287"/>
      <c r="G3" s="287"/>
    </row>
    <row r="4" spans="1:7" x14ac:dyDescent="0.2">
      <c r="A4" s="21" t="s">
        <v>303</v>
      </c>
      <c r="B4" s="21" t="s">
        <v>302</v>
      </c>
      <c r="C4" s="286"/>
      <c r="D4" s="287"/>
      <c r="E4" s="287"/>
      <c r="F4" s="287"/>
      <c r="G4" s="287"/>
    </row>
    <row r="5" spans="1:7" x14ac:dyDescent="0.2">
      <c r="A5" s="6" t="s">
        <v>294</v>
      </c>
      <c r="B5" s="22">
        <v>5</v>
      </c>
      <c r="C5" s="286"/>
      <c r="D5" s="287"/>
      <c r="E5" s="287"/>
      <c r="F5" s="287"/>
      <c r="G5" s="287"/>
    </row>
    <row r="6" spans="1:7" x14ac:dyDescent="0.2">
      <c r="A6" s="6" t="s">
        <v>295</v>
      </c>
      <c r="B6" s="22">
        <v>4</v>
      </c>
      <c r="C6" s="286"/>
      <c r="D6" s="287"/>
      <c r="E6" s="287"/>
      <c r="F6" s="287"/>
      <c r="G6" s="287"/>
    </row>
    <row r="7" spans="1:7" x14ac:dyDescent="0.2">
      <c r="A7" s="6" t="s">
        <v>296</v>
      </c>
      <c r="B7" s="22">
        <v>3</v>
      </c>
      <c r="C7" s="286"/>
      <c r="D7" s="287"/>
      <c r="E7" s="287"/>
      <c r="F7" s="287"/>
      <c r="G7" s="287"/>
    </row>
    <row r="8" spans="1:7" x14ac:dyDescent="0.2">
      <c r="A8" s="6" t="s">
        <v>156</v>
      </c>
      <c r="B8" s="22">
        <v>2</v>
      </c>
      <c r="C8" s="286"/>
      <c r="D8" s="287"/>
      <c r="E8" s="287"/>
      <c r="F8" s="287"/>
      <c r="G8" s="287"/>
    </row>
    <row r="9" spans="1:7" x14ac:dyDescent="0.2">
      <c r="A9" s="6" t="s">
        <v>297</v>
      </c>
      <c r="B9" s="22">
        <v>1</v>
      </c>
      <c r="C9" s="286"/>
      <c r="D9" s="287"/>
      <c r="E9" s="287"/>
      <c r="F9" s="287"/>
      <c r="G9" s="287"/>
    </row>
    <row r="10" spans="1:7" x14ac:dyDescent="0.2">
      <c r="A10" s="6" t="s">
        <v>298</v>
      </c>
      <c r="B10" s="22">
        <v>0</v>
      </c>
      <c r="C10" s="286"/>
      <c r="D10" s="287"/>
      <c r="E10" s="287"/>
      <c r="F10" s="287"/>
      <c r="G10" s="287"/>
    </row>
    <row r="12" spans="1:7" ht="38.25" x14ac:dyDescent="0.2">
      <c r="A12" s="25" t="s">
        <v>144</v>
      </c>
      <c r="B12" s="26" t="s">
        <v>145</v>
      </c>
      <c r="C12" s="26" t="s">
        <v>146</v>
      </c>
      <c r="D12" s="25" t="s">
        <v>147</v>
      </c>
      <c r="E12" s="25" t="s">
        <v>300</v>
      </c>
      <c r="F12" s="174" t="s">
        <v>301</v>
      </c>
      <c r="G12" s="174" t="s">
        <v>316</v>
      </c>
    </row>
    <row r="13" spans="1:7" ht="15" x14ac:dyDescent="0.2">
      <c r="A13" s="36">
        <v>1</v>
      </c>
      <c r="B13" s="37" t="s">
        <v>550</v>
      </c>
      <c r="C13" s="39" t="s">
        <v>551</v>
      </c>
      <c r="D13" s="40" t="s">
        <v>150</v>
      </c>
      <c r="E13" s="30" t="s">
        <v>294</v>
      </c>
      <c r="F13" s="218">
        <f>VLOOKUP(E13,$A$5:$B$10,2,FALSE)</f>
        <v>5</v>
      </c>
      <c r="G13" s="218">
        <f>IF(D13="H",F13*3,IF(D13="M",F13*2,IF(D13="L",F13*1)))</f>
        <v>15</v>
      </c>
    </row>
    <row r="14" spans="1:7" ht="15" x14ac:dyDescent="0.2">
      <c r="A14" s="36">
        <f t="shared" ref="A14:A25" si="0">+A13+1</f>
        <v>2</v>
      </c>
      <c r="B14" s="37" t="s">
        <v>550</v>
      </c>
      <c r="C14" s="42" t="s">
        <v>552</v>
      </c>
      <c r="D14" s="40" t="s">
        <v>150</v>
      </c>
      <c r="E14" s="30" t="s">
        <v>294</v>
      </c>
      <c r="F14" s="218">
        <f t="shared" ref="F14:F25" si="1">VLOOKUP(E14,$A$5:$B$10,2,FALSE)</f>
        <v>5</v>
      </c>
      <c r="G14" s="218">
        <f t="shared" ref="G14:G25" si="2">IF(D14="H",F14*3,IF(D14="M",F14*2,IF(D14="L",F14*1)))</f>
        <v>15</v>
      </c>
    </row>
    <row r="15" spans="1:7" ht="15" x14ac:dyDescent="0.2">
      <c r="A15" s="36">
        <f t="shared" si="0"/>
        <v>3</v>
      </c>
      <c r="B15" s="37" t="s">
        <v>550</v>
      </c>
      <c r="C15" s="43" t="s">
        <v>553</v>
      </c>
      <c r="D15" s="40" t="s">
        <v>150</v>
      </c>
      <c r="E15" s="30" t="s">
        <v>294</v>
      </c>
      <c r="F15" s="218">
        <f t="shared" si="1"/>
        <v>5</v>
      </c>
      <c r="G15" s="218">
        <f t="shared" si="2"/>
        <v>15</v>
      </c>
    </row>
    <row r="16" spans="1:7" ht="15" x14ac:dyDescent="0.2">
      <c r="A16" s="36">
        <f t="shared" si="0"/>
        <v>4</v>
      </c>
      <c r="B16" s="37" t="s">
        <v>550</v>
      </c>
      <c r="C16" s="39" t="s">
        <v>554</v>
      </c>
      <c r="D16" s="40" t="s">
        <v>150</v>
      </c>
      <c r="E16" s="30" t="s">
        <v>294</v>
      </c>
      <c r="F16" s="218">
        <f t="shared" si="1"/>
        <v>5</v>
      </c>
      <c r="G16" s="218">
        <f t="shared" si="2"/>
        <v>15</v>
      </c>
    </row>
    <row r="17" spans="1:7" ht="60" x14ac:dyDescent="0.2">
      <c r="A17" s="36">
        <f t="shared" si="0"/>
        <v>5</v>
      </c>
      <c r="B17" s="37" t="s">
        <v>555</v>
      </c>
      <c r="C17" s="43" t="s">
        <v>556</v>
      </c>
      <c r="D17" s="40" t="s">
        <v>150</v>
      </c>
      <c r="E17" s="30" t="s">
        <v>294</v>
      </c>
      <c r="F17" s="218">
        <f t="shared" si="1"/>
        <v>5</v>
      </c>
      <c r="G17" s="218">
        <f t="shared" si="2"/>
        <v>15</v>
      </c>
    </row>
    <row r="18" spans="1:7" ht="60" x14ac:dyDescent="0.2">
      <c r="A18" s="36">
        <f t="shared" si="0"/>
        <v>6</v>
      </c>
      <c r="B18" s="37" t="s">
        <v>555</v>
      </c>
      <c r="C18" s="42" t="s">
        <v>557</v>
      </c>
      <c r="D18" s="40" t="s">
        <v>150</v>
      </c>
      <c r="E18" s="30" t="s">
        <v>294</v>
      </c>
      <c r="F18" s="218">
        <f t="shared" si="1"/>
        <v>5</v>
      </c>
      <c r="G18" s="218">
        <f t="shared" si="2"/>
        <v>15</v>
      </c>
    </row>
    <row r="19" spans="1:7" ht="60" x14ac:dyDescent="0.2">
      <c r="A19" s="36">
        <f t="shared" si="0"/>
        <v>7</v>
      </c>
      <c r="B19" s="37" t="s">
        <v>555</v>
      </c>
      <c r="C19" s="42" t="s">
        <v>558</v>
      </c>
      <c r="D19" s="40" t="s">
        <v>150</v>
      </c>
      <c r="E19" s="30" t="s">
        <v>294</v>
      </c>
      <c r="F19" s="218">
        <f t="shared" si="1"/>
        <v>5</v>
      </c>
      <c r="G19" s="218">
        <f t="shared" si="2"/>
        <v>15</v>
      </c>
    </row>
    <row r="20" spans="1:7" ht="60" x14ac:dyDescent="0.2">
      <c r="A20" s="36">
        <f t="shared" si="0"/>
        <v>8</v>
      </c>
      <c r="B20" s="37" t="s">
        <v>555</v>
      </c>
      <c r="C20" s="42" t="s">
        <v>559</v>
      </c>
      <c r="D20" s="40" t="s">
        <v>150</v>
      </c>
      <c r="E20" s="30" t="s">
        <v>294</v>
      </c>
      <c r="F20" s="218">
        <f t="shared" si="1"/>
        <v>5</v>
      </c>
      <c r="G20" s="218">
        <f t="shared" si="2"/>
        <v>15</v>
      </c>
    </row>
    <row r="21" spans="1:7" ht="60" x14ac:dyDescent="0.2">
      <c r="A21" s="36">
        <f t="shared" si="0"/>
        <v>9</v>
      </c>
      <c r="B21" s="37" t="s">
        <v>555</v>
      </c>
      <c r="C21" s="44" t="s">
        <v>560</v>
      </c>
      <c r="D21" s="40" t="s">
        <v>150</v>
      </c>
      <c r="E21" s="30" t="s">
        <v>294</v>
      </c>
      <c r="F21" s="218">
        <f t="shared" si="1"/>
        <v>5</v>
      </c>
      <c r="G21" s="218">
        <f t="shared" si="2"/>
        <v>15</v>
      </c>
    </row>
    <row r="22" spans="1:7" ht="60" x14ac:dyDescent="0.2">
      <c r="A22" s="36">
        <f t="shared" si="0"/>
        <v>10</v>
      </c>
      <c r="B22" s="37" t="s">
        <v>555</v>
      </c>
      <c r="C22" s="39" t="s">
        <v>561</v>
      </c>
      <c r="D22" s="40" t="s">
        <v>150</v>
      </c>
      <c r="E22" s="30" t="s">
        <v>294</v>
      </c>
      <c r="F22" s="218">
        <f t="shared" si="1"/>
        <v>5</v>
      </c>
      <c r="G22" s="218">
        <f t="shared" si="2"/>
        <v>15</v>
      </c>
    </row>
    <row r="23" spans="1:7" ht="60" x14ac:dyDescent="0.2">
      <c r="A23" s="36">
        <f t="shared" si="0"/>
        <v>11</v>
      </c>
      <c r="B23" s="37" t="s">
        <v>555</v>
      </c>
      <c r="C23" s="39" t="s">
        <v>562</v>
      </c>
      <c r="D23" s="40" t="s">
        <v>156</v>
      </c>
      <c r="E23" s="30" t="s">
        <v>294</v>
      </c>
      <c r="F23" s="218">
        <f t="shared" si="1"/>
        <v>5</v>
      </c>
      <c r="G23" s="218">
        <f t="shared" si="2"/>
        <v>10</v>
      </c>
    </row>
    <row r="24" spans="1:7" ht="60" x14ac:dyDescent="0.2">
      <c r="A24" s="36">
        <f t="shared" si="0"/>
        <v>12</v>
      </c>
      <c r="B24" s="37" t="s">
        <v>555</v>
      </c>
      <c r="C24" s="39" t="s">
        <v>563</v>
      </c>
      <c r="D24" s="40" t="s">
        <v>150</v>
      </c>
      <c r="E24" s="30" t="s">
        <v>294</v>
      </c>
      <c r="F24" s="218">
        <f t="shared" si="1"/>
        <v>5</v>
      </c>
      <c r="G24" s="218">
        <f t="shared" si="2"/>
        <v>15</v>
      </c>
    </row>
    <row r="25" spans="1:7" ht="60" x14ac:dyDescent="0.2">
      <c r="A25" s="36">
        <f t="shared" si="0"/>
        <v>13</v>
      </c>
      <c r="B25" s="37" t="s">
        <v>555</v>
      </c>
      <c r="C25" s="39" t="s">
        <v>1041</v>
      </c>
      <c r="D25" s="40" t="s">
        <v>150</v>
      </c>
      <c r="E25" s="30" t="s">
        <v>294</v>
      </c>
      <c r="F25" s="218">
        <f t="shared" si="1"/>
        <v>5</v>
      </c>
      <c r="G25" s="218">
        <f t="shared" si="2"/>
        <v>15</v>
      </c>
    </row>
    <row r="26" spans="1:7" ht="13.5" thickBot="1" x14ac:dyDescent="0.25">
      <c r="F26" s="219">
        <f>SUM(F13:F25)</f>
        <v>65</v>
      </c>
      <c r="G26" s="219">
        <f>SUM(G13:G25)</f>
        <v>190</v>
      </c>
    </row>
    <row r="27" spans="1:7" ht="14.25" thickTop="1" thickBot="1" x14ac:dyDescent="0.25">
      <c r="F27" s="31"/>
      <c r="G27" s="38"/>
    </row>
    <row r="28" spans="1:7" ht="27.75" customHeight="1" thickBot="1" x14ac:dyDescent="0.25">
      <c r="D28" s="283" t="s">
        <v>946</v>
      </c>
      <c r="E28" s="283"/>
      <c r="F28" s="284"/>
      <c r="G28" s="220">
        <f>G26/190</f>
        <v>1</v>
      </c>
    </row>
  </sheetData>
  <mergeCells count="5">
    <mergeCell ref="A3:B3"/>
    <mergeCell ref="D28:F28"/>
    <mergeCell ref="C3:G10"/>
    <mergeCell ref="A1:G1"/>
    <mergeCell ref="A2:G2"/>
  </mergeCells>
  <conditionalFormatting sqref="D13:D25 A13:B25">
    <cfRule type="expression" dxfId="16" priority="3">
      <formula>$D13=""</formula>
    </cfRule>
  </conditionalFormatting>
  <conditionalFormatting sqref="C13:C24">
    <cfRule type="expression" dxfId="15" priority="2">
      <formula>$D13=""</formula>
    </cfRule>
  </conditionalFormatting>
  <conditionalFormatting sqref="C25">
    <cfRule type="expression" dxfId="14" priority="1">
      <formula>$D25=""</formula>
    </cfRule>
  </conditionalFormatting>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G72"/>
  <sheetViews>
    <sheetView workbookViewId="0">
      <pane ySplit="2" topLeftCell="A65" activePane="bottomLeft" state="frozen"/>
      <selection pane="bottomLeft" activeCell="G72" sqref="G72"/>
    </sheetView>
  </sheetViews>
  <sheetFormatPr defaultRowHeight="12.75" x14ac:dyDescent="0.2"/>
  <cols>
    <col min="1" max="1" width="13.42578125" style="10" customWidth="1"/>
    <col min="2" max="2" width="14.5703125" style="10" customWidth="1"/>
    <col min="3" max="3" width="71.5703125" style="10" customWidth="1"/>
    <col min="4" max="4" width="9.140625" style="10"/>
    <col min="5" max="5" width="13.5703125" style="10" customWidth="1"/>
    <col min="6" max="6" width="10.42578125" style="10" customWidth="1"/>
    <col min="7" max="7" width="18.5703125" style="10" customWidth="1"/>
    <col min="8" max="16384" width="9.140625" style="10"/>
  </cols>
  <sheetData>
    <row r="1" spans="1:7" ht="15" customHeight="1" x14ac:dyDescent="0.2">
      <c r="A1" s="289" t="s">
        <v>38</v>
      </c>
      <c r="B1" s="289"/>
      <c r="C1" s="289"/>
      <c r="D1" s="289"/>
      <c r="E1" s="289"/>
      <c r="F1" s="289"/>
      <c r="G1" s="289"/>
    </row>
    <row r="2" spans="1:7" x14ac:dyDescent="0.2">
      <c r="A2" s="288" t="s">
        <v>628</v>
      </c>
      <c r="B2" s="288"/>
      <c r="C2" s="288"/>
      <c r="D2" s="288"/>
      <c r="E2" s="288"/>
      <c r="F2" s="288"/>
      <c r="G2" s="288"/>
    </row>
    <row r="3" spans="1:7" ht="25.5" customHeight="1" x14ac:dyDescent="0.2">
      <c r="A3" s="285" t="s">
        <v>299</v>
      </c>
      <c r="B3" s="285"/>
      <c r="C3" s="286"/>
      <c r="D3" s="287"/>
      <c r="E3" s="287"/>
      <c r="F3" s="287"/>
      <c r="G3" s="287"/>
    </row>
    <row r="4" spans="1:7" x14ac:dyDescent="0.2">
      <c r="A4" s="21" t="s">
        <v>303</v>
      </c>
      <c r="B4" s="21" t="s">
        <v>302</v>
      </c>
      <c r="C4" s="286"/>
      <c r="D4" s="287"/>
      <c r="E4" s="287"/>
      <c r="F4" s="287"/>
      <c r="G4" s="287"/>
    </row>
    <row r="5" spans="1:7" x14ac:dyDescent="0.2">
      <c r="A5" s="6" t="s">
        <v>294</v>
      </c>
      <c r="B5" s="22">
        <v>5</v>
      </c>
      <c r="C5" s="286"/>
      <c r="D5" s="287"/>
      <c r="E5" s="287"/>
      <c r="F5" s="287"/>
      <c r="G5" s="287"/>
    </row>
    <row r="6" spans="1:7" x14ac:dyDescent="0.2">
      <c r="A6" s="6" t="s">
        <v>295</v>
      </c>
      <c r="B6" s="22">
        <v>4</v>
      </c>
      <c r="C6" s="286"/>
      <c r="D6" s="287"/>
      <c r="E6" s="287"/>
      <c r="F6" s="287"/>
      <c r="G6" s="287"/>
    </row>
    <row r="7" spans="1:7" x14ac:dyDescent="0.2">
      <c r="A7" s="6" t="s">
        <v>296</v>
      </c>
      <c r="B7" s="22">
        <v>3</v>
      </c>
      <c r="C7" s="286"/>
      <c r="D7" s="287"/>
      <c r="E7" s="287"/>
      <c r="F7" s="287"/>
      <c r="G7" s="287"/>
    </row>
    <row r="8" spans="1:7" x14ac:dyDescent="0.2">
      <c r="A8" s="6" t="s">
        <v>156</v>
      </c>
      <c r="B8" s="22">
        <v>2</v>
      </c>
      <c r="C8" s="286"/>
      <c r="D8" s="287"/>
      <c r="E8" s="287"/>
      <c r="F8" s="287"/>
      <c r="G8" s="287"/>
    </row>
    <row r="9" spans="1:7" x14ac:dyDescent="0.2">
      <c r="A9" s="6" t="s">
        <v>297</v>
      </c>
      <c r="B9" s="22">
        <v>1</v>
      </c>
      <c r="C9" s="286"/>
      <c r="D9" s="287"/>
      <c r="E9" s="287"/>
      <c r="F9" s="287"/>
      <c r="G9" s="287"/>
    </row>
    <row r="10" spans="1:7" x14ac:dyDescent="0.2">
      <c r="A10" s="6" t="s">
        <v>298</v>
      </c>
      <c r="B10" s="22">
        <v>0</v>
      </c>
      <c r="C10" s="286"/>
      <c r="D10" s="287"/>
      <c r="E10" s="287"/>
      <c r="F10" s="287"/>
      <c r="G10" s="287"/>
    </row>
    <row r="12" spans="1:7" ht="38.25" x14ac:dyDescent="0.2">
      <c r="A12" s="25" t="s">
        <v>144</v>
      </c>
      <c r="B12" s="26" t="s">
        <v>145</v>
      </c>
      <c r="C12" s="26" t="s">
        <v>146</v>
      </c>
      <c r="D12" s="25" t="s">
        <v>147</v>
      </c>
      <c r="E12" s="25" t="s">
        <v>300</v>
      </c>
      <c r="F12" s="174" t="s">
        <v>301</v>
      </c>
      <c r="G12" s="174" t="s">
        <v>316</v>
      </c>
    </row>
    <row r="13" spans="1:7" ht="15" x14ac:dyDescent="0.2">
      <c r="A13" s="36">
        <v>1</v>
      </c>
      <c r="B13" s="37" t="s">
        <v>564</v>
      </c>
      <c r="C13" s="50" t="s">
        <v>565</v>
      </c>
      <c r="D13" s="51" t="s">
        <v>150</v>
      </c>
      <c r="E13" s="30" t="s">
        <v>294</v>
      </c>
      <c r="F13" s="218">
        <f>VLOOKUP(E13,$A$5:$B$10,2,FALSE)</f>
        <v>5</v>
      </c>
      <c r="G13" s="218">
        <f>IF(D13="H",F13*3,IF(D13="M",F13*2,IF(D13="L",F13*1)))</f>
        <v>15</v>
      </c>
    </row>
    <row r="14" spans="1:7" ht="15" x14ac:dyDescent="0.2">
      <c r="A14" s="36">
        <f t="shared" ref="A14:A69" si="0">+A13+1</f>
        <v>2</v>
      </c>
      <c r="B14" s="37" t="s">
        <v>564</v>
      </c>
      <c r="C14" s="52" t="s">
        <v>566</v>
      </c>
      <c r="D14" s="51" t="s">
        <v>150</v>
      </c>
      <c r="E14" s="30" t="s">
        <v>294</v>
      </c>
      <c r="F14" s="218">
        <f t="shared" ref="F14:F69" si="1">VLOOKUP(E14,$A$5:$B$10,2,FALSE)</f>
        <v>5</v>
      </c>
      <c r="G14" s="218">
        <f t="shared" ref="G14:G69" si="2">IF(D14="H",F14*3,IF(D14="M",F14*2,IF(D14="L",F14*1)))</f>
        <v>15</v>
      </c>
    </row>
    <row r="15" spans="1:7" ht="30" x14ac:dyDescent="0.2">
      <c r="A15" s="36">
        <f t="shared" si="0"/>
        <v>3</v>
      </c>
      <c r="B15" s="37" t="s">
        <v>564</v>
      </c>
      <c r="C15" s="52" t="s">
        <v>567</v>
      </c>
      <c r="D15" s="51" t="s">
        <v>150</v>
      </c>
      <c r="E15" s="30" t="s">
        <v>294</v>
      </c>
      <c r="F15" s="218">
        <f t="shared" si="1"/>
        <v>5</v>
      </c>
      <c r="G15" s="218">
        <f t="shared" si="2"/>
        <v>15</v>
      </c>
    </row>
    <row r="16" spans="1:7" ht="30" x14ac:dyDescent="0.2">
      <c r="A16" s="36">
        <f t="shared" si="0"/>
        <v>4</v>
      </c>
      <c r="B16" s="37" t="s">
        <v>564</v>
      </c>
      <c r="C16" s="53" t="s">
        <v>568</v>
      </c>
      <c r="D16" s="51" t="s">
        <v>150</v>
      </c>
      <c r="E16" s="30" t="s">
        <v>294</v>
      </c>
      <c r="F16" s="218">
        <f t="shared" si="1"/>
        <v>5</v>
      </c>
      <c r="G16" s="218">
        <f t="shared" si="2"/>
        <v>15</v>
      </c>
    </row>
    <row r="17" spans="1:7" ht="15" x14ac:dyDescent="0.2">
      <c r="A17" s="36">
        <f t="shared" si="0"/>
        <v>5</v>
      </c>
      <c r="B17" s="37" t="s">
        <v>564</v>
      </c>
      <c r="C17" s="53" t="s">
        <v>569</v>
      </c>
      <c r="D17" s="51" t="s">
        <v>150</v>
      </c>
      <c r="E17" s="30" t="s">
        <v>294</v>
      </c>
      <c r="F17" s="218">
        <f t="shared" si="1"/>
        <v>5</v>
      </c>
      <c r="G17" s="218">
        <f t="shared" si="2"/>
        <v>15</v>
      </c>
    </row>
    <row r="18" spans="1:7" ht="75" x14ac:dyDescent="0.2">
      <c r="A18" s="36">
        <f t="shared" si="0"/>
        <v>6</v>
      </c>
      <c r="B18" s="37" t="s">
        <v>570</v>
      </c>
      <c r="C18" s="53" t="s">
        <v>571</v>
      </c>
      <c r="D18" s="54" t="s">
        <v>156</v>
      </c>
      <c r="E18" s="30" t="s">
        <v>294</v>
      </c>
      <c r="F18" s="218">
        <f t="shared" si="1"/>
        <v>5</v>
      </c>
      <c r="G18" s="218">
        <f t="shared" si="2"/>
        <v>10</v>
      </c>
    </row>
    <row r="19" spans="1:7" ht="30" x14ac:dyDescent="0.2">
      <c r="A19" s="36">
        <f t="shared" si="0"/>
        <v>7</v>
      </c>
      <c r="B19" s="37" t="s">
        <v>570</v>
      </c>
      <c r="C19" s="53" t="s">
        <v>572</v>
      </c>
      <c r="D19" s="54" t="s">
        <v>150</v>
      </c>
      <c r="E19" s="30" t="s">
        <v>294</v>
      </c>
      <c r="F19" s="218">
        <f t="shared" si="1"/>
        <v>5</v>
      </c>
      <c r="G19" s="218">
        <f t="shared" si="2"/>
        <v>15</v>
      </c>
    </row>
    <row r="20" spans="1:7" ht="30" x14ac:dyDescent="0.2">
      <c r="A20" s="36">
        <f t="shared" si="0"/>
        <v>8</v>
      </c>
      <c r="B20" s="37" t="s">
        <v>570</v>
      </c>
      <c r="C20" s="50" t="s">
        <v>573</v>
      </c>
      <c r="D20" s="54" t="s">
        <v>156</v>
      </c>
      <c r="E20" s="30" t="s">
        <v>294</v>
      </c>
      <c r="F20" s="218">
        <f t="shared" si="1"/>
        <v>5</v>
      </c>
      <c r="G20" s="218">
        <f t="shared" si="2"/>
        <v>10</v>
      </c>
    </row>
    <row r="21" spans="1:7" ht="30" x14ac:dyDescent="0.2">
      <c r="A21" s="36">
        <f t="shared" si="0"/>
        <v>9</v>
      </c>
      <c r="B21" s="37" t="s">
        <v>570</v>
      </c>
      <c r="C21" s="53" t="s">
        <v>574</v>
      </c>
      <c r="D21" s="54" t="s">
        <v>150</v>
      </c>
      <c r="E21" s="30" t="s">
        <v>294</v>
      </c>
      <c r="F21" s="218">
        <f t="shared" si="1"/>
        <v>5</v>
      </c>
      <c r="G21" s="218">
        <f t="shared" si="2"/>
        <v>15</v>
      </c>
    </row>
    <row r="22" spans="1:7" ht="30" x14ac:dyDescent="0.2">
      <c r="A22" s="36">
        <f t="shared" si="0"/>
        <v>10</v>
      </c>
      <c r="B22" s="37" t="s">
        <v>570</v>
      </c>
      <c r="C22" s="50" t="s">
        <v>575</v>
      </c>
      <c r="D22" s="51" t="s">
        <v>150</v>
      </c>
      <c r="E22" s="30" t="s">
        <v>294</v>
      </c>
      <c r="F22" s="218">
        <f t="shared" si="1"/>
        <v>5</v>
      </c>
      <c r="G22" s="218">
        <f t="shared" si="2"/>
        <v>15</v>
      </c>
    </row>
    <row r="23" spans="1:7" ht="30" x14ac:dyDescent="0.2">
      <c r="A23" s="36">
        <f t="shared" si="0"/>
        <v>11</v>
      </c>
      <c r="B23" s="37" t="s">
        <v>570</v>
      </c>
      <c r="C23" s="52" t="s">
        <v>576</v>
      </c>
      <c r="D23" s="54" t="s">
        <v>150</v>
      </c>
      <c r="E23" s="30" t="s">
        <v>294</v>
      </c>
      <c r="F23" s="218">
        <f t="shared" si="1"/>
        <v>5</v>
      </c>
      <c r="G23" s="218">
        <f t="shared" si="2"/>
        <v>15</v>
      </c>
    </row>
    <row r="24" spans="1:7" ht="30" x14ac:dyDescent="0.2">
      <c r="A24" s="36">
        <f t="shared" si="0"/>
        <v>12</v>
      </c>
      <c r="B24" s="37" t="s">
        <v>570</v>
      </c>
      <c r="C24" s="53" t="s">
        <v>577</v>
      </c>
      <c r="D24" s="54" t="s">
        <v>150</v>
      </c>
      <c r="E24" s="30" t="s">
        <v>294</v>
      </c>
      <c r="F24" s="218">
        <f t="shared" si="1"/>
        <v>5</v>
      </c>
      <c r="G24" s="218">
        <f t="shared" si="2"/>
        <v>15</v>
      </c>
    </row>
    <row r="25" spans="1:7" ht="45" x14ac:dyDescent="0.2">
      <c r="A25" s="36">
        <f t="shared" si="0"/>
        <v>13</v>
      </c>
      <c r="B25" s="37" t="s">
        <v>570</v>
      </c>
      <c r="C25" s="52" t="s">
        <v>578</v>
      </c>
      <c r="D25" s="54" t="s">
        <v>150</v>
      </c>
      <c r="E25" s="30" t="s">
        <v>294</v>
      </c>
      <c r="F25" s="218">
        <f t="shared" si="1"/>
        <v>5</v>
      </c>
      <c r="G25" s="218">
        <f t="shared" si="2"/>
        <v>15</v>
      </c>
    </row>
    <row r="26" spans="1:7" ht="30" x14ac:dyDescent="0.2">
      <c r="A26" s="36">
        <f t="shared" si="0"/>
        <v>14</v>
      </c>
      <c r="B26" s="37" t="s">
        <v>570</v>
      </c>
      <c r="C26" s="52" t="s">
        <v>579</v>
      </c>
      <c r="D26" s="54" t="s">
        <v>150</v>
      </c>
      <c r="E26" s="30" t="s">
        <v>294</v>
      </c>
      <c r="F26" s="218">
        <f t="shared" si="1"/>
        <v>5</v>
      </c>
      <c r="G26" s="218">
        <f t="shared" si="2"/>
        <v>15</v>
      </c>
    </row>
    <row r="27" spans="1:7" ht="30" x14ac:dyDescent="0.2">
      <c r="A27" s="36">
        <f t="shared" si="0"/>
        <v>15</v>
      </c>
      <c r="B27" s="37" t="s">
        <v>570</v>
      </c>
      <c r="C27" s="50" t="s">
        <v>580</v>
      </c>
      <c r="D27" s="51" t="s">
        <v>150</v>
      </c>
      <c r="E27" s="30" t="s">
        <v>294</v>
      </c>
      <c r="F27" s="218">
        <f t="shared" si="1"/>
        <v>5</v>
      </c>
      <c r="G27" s="218">
        <f t="shared" si="2"/>
        <v>15</v>
      </c>
    </row>
    <row r="28" spans="1:7" ht="30" x14ac:dyDescent="0.2">
      <c r="A28" s="36">
        <f t="shared" si="0"/>
        <v>16</v>
      </c>
      <c r="B28" s="37" t="s">
        <v>570</v>
      </c>
      <c r="C28" s="50" t="s">
        <v>581</v>
      </c>
      <c r="D28" s="54" t="s">
        <v>150</v>
      </c>
      <c r="E28" s="30" t="s">
        <v>294</v>
      </c>
      <c r="F28" s="218">
        <f t="shared" si="1"/>
        <v>5</v>
      </c>
      <c r="G28" s="218">
        <f t="shared" si="2"/>
        <v>15</v>
      </c>
    </row>
    <row r="29" spans="1:7" ht="30" x14ac:dyDescent="0.2">
      <c r="A29" s="36">
        <f t="shared" si="0"/>
        <v>17</v>
      </c>
      <c r="B29" s="37" t="s">
        <v>570</v>
      </c>
      <c r="C29" s="55" t="s">
        <v>582</v>
      </c>
      <c r="D29" s="54" t="s">
        <v>150</v>
      </c>
      <c r="E29" s="30" t="s">
        <v>294</v>
      </c>
      <c r="F29" s="218">
        <f t="shared" si="1"/>
        <v>5</v>
      </c>
      <c r="G29" s="218">
        <f t="shared" si="2"/>
        <v>15</v>
      </c>
    </row>
    <row r="30" spans="1:7" ht="30" x14ac:dyDescent="0.2">
      <c r="A30" s="36">
        <f t="shared" si="0"/>
        <v>18</v>
      </c>
      <c r="B30" s="37" t="s">
        <v>570</v>
      </c>
      <c r="C30" s="53" t="s">
        <v>583</v>
      </c>
      <c r="D30" s="54" t="s">
        <v>150</v>
      </c>
      <c r="E30" s="30" t="s">
        <v>294</v>
      </c>
      <c r="F30" s="218">
        <f t="shared" si="1"/>
        <v>5</v>
      </c>
      <c r="G30" s="218">
        <f t="shared" si="2"/>
        <v>15</v>
      </c>
    </row>
    <row r="31" spans="1:7" ht="45" x14ac:dyDescent="0.2">
      <c r="A31" s="36">
        <f t="shared" si="0"/>
        <v>19</v>
      </c>
      <c r="B31" s="37" t="s">
        <v>570</v>
      </c>
      <c r="C31" s="52" t="s">
        <v>584</v>
      </c>
      <c r="D31" s="51" t="s">
        <v>156</v>
      </c>
      <c r="E31" s="30" t="s">
        <v>294</v>
      </c>
      <c r="F31" s="218">
        <f t="shared" si="1"/>
        <v>5</v>
      </c>
      <c r="G31" s="218">
        <f t="shared" si="2"/>
        <v>10</v>
      </c>
    </row>
    <row r="32" spans="1:7" ht="30" x14ac:dyDescent="0.2">
      <c r="A32" s="36">
        <f t="shared" si="0"/>
        <v>20</v>
      </c>
      <c r="B32" s="37" t="s">
        <v>570</v>
      </c>
      <c r="C32" s="53" t="s">
        <v>585</v>
      </c>
      <c r="D32" s="54" t="s">
        <v>330</v>
      </c>
      <c r="E32" s="30" t="s">
        <v>294</v>
      </c>
      <c r="F32" s="218">
        <f t="shared" si="1"/>
        <v>5</v>
      </c>
      <c r="G32" s="218">
        <f t="shared" si="2"/>
        <v>5</v>
      </c>
    </row>
    <row r="33" spans="1:7" ht="30" x14ac:dyDescent="0.2">
      <c r="A33" s="36">
        <f t="shared" si="0"/>
        <v>21</v>
      </c>
      <c r="B33" s="37" t="s">
        <v>570</v>
      </c>
      <c r="C33" s="52" t="s">
        <v>586</v>
      </c>
      <c r="D33" s="51" t="s">
        <v>150</v>
      </c>
      <c r="E33" s="30" t="s">
        <v>294</v>
      </c>
      <c r="F33" s="218">
        <f t="shared" si="1"/>
        <v>5</v>
      </c>
      <c r="G33" s="218">
        <f t="shared" si="2"/>
        <v>15</v>
      </c>
    </row>
    <row r="34" spans="1:7" ht="30" x14ac:dyDescent="0.2">
      <c r="A34" s="36">
        <f t="shared" si="0"/>
        <v>22</v>
      </c>
      <c r="B34" s="37" t="s">
        <v>570</v>
      </c>
      <c r="C34" s="56" t="s">
        <v>587</v>
      </c>
      <c r="D34" s="57" t="s">
        <v>150</v>
      </c>
      <c r="E34" s="30" t="s">
        <v>294</v>
      </c>
      <c r="F34" s="218">
        <f t="shared" si="1"/>
        <v>5</v>
      </c>
      <c r="G34" s="218">
        <f t="shared" si="2"/>
        <v>15</v>
      </c>
    </row>
    <row r="35" spans="1:7" ht="60" x14ac:dyDescent="0.2">
      <c r="A35" s="36">
        <f t="shared" si="0"/>
        <v>23</v>
      </c>
      <c r="B35" s="37" t="s">
        <v>588</v>
      </c>
      <c r="C35" s="52" t="s">
        <v>589</v>
      </c>
      <c r="D35" s="54" t="s">
        <v>156</v>
      </c>
      <c r="E35" s="30" t="s">
        <v>294</v>
      </c>
      <c r="F35" s="218">
        <f t="shared" si="1"/>
        <v>5</v>
      </c>
      <c r="G35" s="218">
        <f t="shared" si="2"/>
        <v>10</v>
      </c>
    </row>
    <row r="36" spans="1:7" ht="30" x14ac:dyDescent="0.2">
      <c r="A36" s="36">
        <f t="shared" si="0"/>
        <v>24</v>
      </c>
      <c r="B36" s="37" t="s">
        <v>588</v>
      </c>
      <c r="C36" s="53" t="s">
        <v>590</v>
      </c>
      <c r="D36" s="51" t="s">
        <v>150</v>
      </c>
      <c r="E36" s="30" t="s">
        <v>294</v>
      </c>
      <c r="F36" s="218">
        <f t="shared" si="1"/>
        <v>5</v>
      </c>
      <c r="G36" s="218">
        <f t="shared" si="2"/>
        <v>15</v>
      </c>
    </row>
    <row r="37" spans="1:7" ht="45" x14ac:dyDescent="0.2">
      <c r="A37" s="36">
        <f t="shared" si="0"/>
        <v>25</v>
      </c>
      <c r="B37" s="37" t="s">
        <v>591</v>
      </c>
      <c r="C37" s="52" t="s">
        <v>592</v>
      </c>
      <c r="D37" s="54" t="s">
        <v>330</v>
      </c>
      <c r="E37" s="30" t="s">
        <v>294</v>
      </c>
      <c r="F37" s="218">
        <f t="shared" si="1"/>
        <v>5</v>
      </c>
      <c r="G37" s="218">
        <f t="shared" si="2"/>
        <v>5</v>
      </c>
    </row>
    <row r="38" spans="1:7" ht="45" x14ac:dyDescent="0.2">
      <c r="A38" s="36">
        <f t="shared" si="0"/>
        <v>26</v>
      </c>
      <c r="B38" s="37" t="s">
        <v>591</v>
      </c>
      <c r="C38" s="52" t="s">
        <v>593</v>
      </c>
      <c r="D38" s="51" t="s">
        <v>150</v>
      </c>
      <c r="E38" s="30" t="s">
        <v>294</v>
      </c>
      <c r="F38" s="218">
        <f t="shared" si="1"/>
        <v>5</v>
      </c>
      <c r="G38" s="218">
        <f t="shared" si="2"/>
        <v>15</v>
      </c>
    </row>
    <row r="39" spans="1:7" ht="45" x14ac:dyDescent="0.2">
      <c r="A39" s="36">
        <f t="shared" si="0"/>
        <v>27</v>
      </c>
      <c r="B39" s="37" t="s">
        <v>591</v>
      </c>
      <c r="C39" s="58" t="s">
        <v>594</v>
      </c>
      <c r="D39" s="54" t="s">
        <v>150</v>
      </c>
      <c r="E39" s="30" t="s">
        <v>294</v>
      </c>
      <c r="F39" s="218">
        <f t="shared" si="1"/>
        <v>5</v>
      </c>
      <c r="G39" s="218">
        <f t="shared" si="2"/>
        <v>15</v>
      </c>
    </row>
    <row r="40" spans="1:7" ht="45" x14ac:dyDescent="0.2">
      <c r="A40" s="36">
        <f t="shared" si="0"/>
        <v>28</v>
      </c>
      <c r="B40" s="37" t="s">
        <v>591</v>
      </c>
      <c r="C40" s="52" t="s">
        <v>595</v>
      </c>
      <c r="D40" s="54" t="s">
        <v>150</v>
      </c>
      <c r="E40" s="30" t="s">
        <v>294</v>
      </c>
      <c r="F40" s="218">
        <f t="shared" si="1"/>
        <v>5</v>
      </c>
      <c r="G40" s="218">
        <f t="shared" si="2"/>
        <v>15</v>
      </c>
    </row>
    <row r="41" spans="1:7" ht="45" x14ac:dyDescent="0.2">
      <c r="A41" s="36">
        <f t="shared" si="0"/>
        <v>29</v>
      </c>
      <c r="B41" s="37" t="s">
        <v>591</v>
      </c>
      <c r="C41" s="52" t="s">
        <v>596</v>
      </c>
      <c r="D41" s="51" t="s">
        <v>150</v>
      </c>
      <c r="E41" s="30" t="s">
        <v>294</v>
      </c>
      <c r="F41" s="218">
        <f t="shared" si="1"/>
        <v>5</v>
      </c>
      <c r="G41" s="218">
        <f t="shared" si="2"/>
        <v>15</v>
      </c>
    </row>
    <row r="42" spans="1:7" ht="45" x14ac:dyDescent="0.2">
      <c r="A42" s="36">
        <f t="shared" si="0"/>
        <v>30</v>
      </c>
      <c r="B42" s="37" t="s">
        <v>591</v>
      </c>
      <c r="C42" s="52" t="s">
        <v>597</v>
      </c>
      <c r="D42" s="54" t="s">
        <v>150</v>
      </c>
      <c r="E42" s="30" t="s">
        <v>294</v>
      </c>
      <c r="F42" s="218">
        <f t="shared" si="1"/>
        <v>5</v>
      </c>
      <c r="G42" s="218">
        <f t="shared" si="2"/>
        <v>15</v>
      </c>
    </row>
    <row r="43" spans="1:7" ht="45" x14ac:dyDescent="0.2">
      <c r="A43" s="36">
        <f t="shared" si="0"/>
        <v>31</v>
      </c>
      <c r="B43" s="37" t="s">
        <v>591</v>
      </c>
      <c r="C43" s="59" t="s">
        <v>598</v>
      </c>
      <c r="D43" s="60" t="s">
        <v>150</v>
      </c>
      <c r="E43" s="30" t="s">
        <v>294</v>
      </c>
      <c r="F43" s="218">
        <f t="shared" si="1"/>
        <v>5</v>
      </c>
      <c r="G43" s="218">
        <f t="shared" si="2"/>
        <v>15</v>
      </c>
    </row>
    <row r="44" spans="1:7" ht="45" x14ac:dyDescent="0.2">
      <c r="A44" s="36">
        <f t="shared" si="0"/>
        <v>32</v>
      </c>
      <c r="B44" s="37" t="s">
        <v>591</v>
      </c>
      <c r="C44" s="61" t="s">
        <v>599</v>
      </c>
      <c r="D44" s="62" t="s">
        <v>150</v>
      </c>
      <c r="E44" s="30" t="s">
        <v>294</v>
      </c>
      <c r="F44" s="218">
        <f t="shared" si="1"/>
        <v>5</v>
      </c>
      <c r="G44" s="218">
        <f t="shared" si="2"/>
        <v>15</v>
      </c>
    </row>
    <row r="45" spans="1:7" ht="45" x14ac:dyDescent="0.2">
      <c r="A45" s="36">
        <f t="shared" si="0"/>
        <v>33</v>
      </c>
      <c r="B45" s="37" t="s">
        <v>591</v>
      </c>
      <c r="C45" s="63" t="s">
        <v>600</v>
      </c>
      <c r="D45" s="64" t="s">
        <v>150</v>
      </c>
      <c r="E45" s="30" t="s">
        <v>294</v>
      </c>
      <c r="F45" s="218">
        <f t="shared" si="1"/>
        <v>5</v>
      </c>
      <c r="G45" s="218">
        <f t="shared" si="2"/>
        <v>15</v>
      </c>
    </row>
    <row r="46" spans="1:7" ht="45" x14ac:dyDescent="0.2">
      <c r="A46" s="36">
        <f t="shared" si="0"/>
        <v>34</v>
      </c>
      <c r="B46" s="37" t="s">
        <v>591</v>
      </c>
      <c r="C46" s="65" t="s">
        <v>601</v>
      </c>
      <c r="D46" s="66" t="s">
        <v>150</v>
      </c>
      <c r="E46" s="30" t="s">
        <v>294</v>
      </c>
      <c r="F46" s="218">
        <f t="shared" si="1"/>
        <v>5</v>
      </c>
      <c r="G46" s="218">
        <f t="shared" si="2"/>
        <v>15</v>
      </c>
    </row>
    <row r="47" spans="1:7" ht="45" x14ac:dyDescent="0.2">
      <c r="A47" s="36">
        <f t="shared" si="0"/>
        <v>35</v>
      </c>
      <c r="B47" s="37" t="s">
        <v>591</v>
      </c>
      <c r="C47" s="53" t="s">
        <v>602</v>
      </c>
      <c r="D47" s="54" t="s">
        <v>150</v>
      </c>
      <c r="E47" s="30" t="s">
        <v>294</v>
      </c>
      <c r="F47" s="218">
        <f t="shared" si="1"/>
        <v>5</v>
      </c>
      <c r="G47" s="218">
        <f t="shared" si="2"/>
        <v>15</v>
      </c>
    </row>
    <row r="48" spans="1:7" ht="45" x14ac:dyDescent="0.2">
      <c r="A48" s="36">
        <f t="shared" si="0"/>
        <v>36</v>
      </c>
      <c r="B48" s="37" t="s">
        <v>591</v>
      </c>
      <c r="C48" s="53" t="s">
        <v>603</v>
      </c>
      <c r="D48" s="54" t="s">
        <v>150</v>
      </c>
      <c r="E48" s="30" t="s">
        <v>294</v>
      </c>
      <c r="F48" s="218">
        <f t="shared" si="1"/>
        <v>5</v>
      </c>
      <c r="G48" s="218">
        <f t="shared" si="2"/>
        <v>15</v>
      </c>
    </row>
    <row r="49" spans="1:7" ht="45" x14ac:dyDescent="0.2">
      <c r="A49" s="36">
        <f t="shared" si="0"/>
        <v>37</v>
      </c>
      <c r="B49" s="37" t="s">
        <v>591</v>
      </c>
      <c r="C49" s="52" t="s">
        <v>604</v>
      </c>
      <c r="D49" s="51" t="s">
        <v>156</v>
      </c>
      <c r="E49" s="30" t="s">
        <v>294</v>
      </c>
      <c r="F49" s="218">
        <f t="shared" si="1"/>
        <v>5</v>
      </c>
      <c r="G49" s="218">
        <f t="shared" si="2"/>
        <v>10</v>
      </c>
    </row>
    <row r="50" spans="1:7" ht="45" x14ac:dyDescent="0.2">
      <c r="A50" s="36">
        <f t="shared" si="0"/>
        <v>38</v>
      </c>
      <c r="B50" s="37" t="s">
        <v>591</v>
      </c>
      <c r="C50" s="53" t="s">
        <v>605</v>
      </c>
      <c r="D50" s="51" t="s">
        <v>150</v>
      </c>
      <c r="E50" s="30" t="s">
        <v>294</v>
      </c>
      <c r="F50" s="218">
        <f t="shared" si="1"/>
        <v>5</v>
      </c>
      <c r="G50" s="218">
        <f t="shared" si="2"/>
        <v>15</v>
      </c>
    </row>
    <row r="51" spans="1:7" ht="45" x14ac:dyDescent="0.2">
      <c r="A51" s="36">
        <f t="shared" si="0"/>
        <v>39</v>
      </c>
      <c r="B51" s="37" t="s">
        <v>591</v>
      </c>
      <c r="C51" s="53" t="s">
        <v>606</v>
      </c>
      <c r="D51" s="51" t="s">
        <v>150</v>
      </c>
      <c r="E51" s="30" t="s">
        <v>294</v>
      </c>
      <c r="F51" s="218">
        <f t="shared" si="1"/>
        <v>5</v>
      </c>
      <c r="G51" s="218">
        <f t="shared" si="2"/>
        <v>15</v>
      </c>
    </row>
    <row r="52" spans="1:7" ht="45" x14ac:dyDescent="0.2">
      <c r="A52" s="36">
        <f t="shared" si="0"/>
        <v>40</v>
      </c>
      <c r="B52" s="37" t="s">
        <v>591</v>
      </c>
      <c r="C52" s="53" t="s">
        <v>607</v>
      </c>
      <c r="D52" s="51" t="s">
        <v>150</v>
      </c>
      <c r="E52" s="30" t="s">
        <v>294</v>
      </c>
      <c r="F52" s="218">
        <f t="shared" si="1"/>
        <v>5</v>
      </c>
      <c r="G52" s="218">
        <f t="shared" si="2"/>
        <v>15</v>
      </c>
    </row>
    <row r="53" spans="1:7" ht="45" x14ac:dyDescent="0.2">
      <c r="A53" s="36">
        <f t="shared" si="0"/>
        <v>41</v>
      </c>
      <c r="B53" s="37" t="s">
        <v>591</v>
      </c>
      <c r="C53" s="67" t="s">
        <v>608</v>
      </c>
      <c r="D53" s="68" t="s">
        <v>156</v>
      </c>
      <c r="E53" s="30" t="s">
        <v>294</v>
      </c>
      <c r="F53" s="218">
        <f t="shared" si="1"/>
        <v>5</v>
      </c>
      <c r="G53" s="218">
        <f t="shared" si="2"/>
        <v>10</v>
      </c>
    </row>
    <row r="54" spans="1:7" ht="45" x14ac:dyDescent="0.2">
      <c r="A54" s="36">
        <f t="shared" si="0"/>
        <v>42</v>
      </c>
      <c r="B54" s="37" t="s">
        <v>591</v>
      </c>
      <c r="C54" s="53" t="s">
        <v>609</v>
      </c>
      <c r="D54" s="69" t="s">
        <v>150</v>
      </c>
      <c r="E54" s="30" t="s">
        <v>294</v>
      </c>
      <c r="F54" s="218">
        <f t="shared" si="1"/>
        <v>5</v>
      </c>
      <c r="G54" s="218">
        <f t="shared" si="2"/>
        <v>15</v>
      </c>
    </row>
    <row r="55" spans="1:7" ht="45" x14ac:dyDescent="0.2">
      <c r="A55" s="36">
        <f t="shared" si="0"/>
        <v>43</v>
      </c>
      <c r="B55" s="37" t="s">
        <v>591</v>
      </c>
      <c r="C55" s="70" t="s">
        <v>610</v>
      </c>
      <c r="D55" s="71" t="s">
        <v>150</v>
      </c>
      <c r="E55" s="30" t="s">
        <v>294</v>
      </c>
      <c r="F55" s="218">
        <f t="shared" si="1"/>
        <v>5</v>
      </c>
      <c r="G55" s="218">
        <f t="shared" si="2"/>
        <v>15</v>
      </c>
    </row>
    <row r="56" spans="1:7" ht="45" x14ac:dyDescent="0.2">
      <c r="A56" s="36">
        <f t="shared" si="0"/>
        <v>44</v>
      </c>
      <c r="B56" s="37" t="s">
        <v>591</v>
      </c>
      <c r="C56" s="70" t="s">
        <v>611</v>
      </c>
      <c r="D56" s="72" t="s">
        <v>330</v>
      </c>
      <c r="E56" s="30" t="s">
        <v>294</v>
      </c>
      <c r="F56" s="218">
        <f t="shared" si="1"/>
        <v>5</v>
      </c>
      <c r="G56" s="218">
        <f t="shared" si="2"/>
        <v>5</v>
      </c>
    </row>
    <row r="57" spans="1:7" ht="45" x14ac:dyDescent="0.2">
      <c r="A57" s="36">
        <f t="shared" si="0"/>
        <v>45</v>
      </c>
      <c r="B57" s="37" t="s">
        <v>591</v>
      </c>
      <c r="C57" s="73" t="s">
        <v>612</v>
      </c>
      <c r="D57" s="74" t="s">
        <v>330</v>
      </c>
      <c r="E57" s="30" t="s">
        <v>294</v>
      </c>
      <c r="F57" s="218">
        <f t="shared" si="1"/>
        <v>5</v>
      </c>
      <c r="G57" s="218">
        <f t="shared" si="2"/>
        <v>5</v>
      </c>
    </row>
    <row r="58" spans="1:7" ht="45" x14ac:dyDescent="0.2">
      <c r="A58" s="36">
        <f t="shared" si="0"/>
        <v>46</v>
      </c>
      <c r="B58" s="37" t="s">
        <v>591</v>
      </c>
      <c r="C58" s="75" t="s">
        <v>613</v>
      </c>
      <c r="D58" s="76" t="s">
        <v>150</v>
      </c>
      <c r="E58" s="30" t="s">
        <v>294</v>
      </c>
      <c r="F58" s="218">
        <f t="shared" si="1"/>
        <v>5</v>
      </c>
      <c r="G58" s="218">
        <f t="shared" si="2"/>
        <v>15</v>
      </c>
    </row>
    <row r="59" spans="1:7" ht="45" x14ac:dyDescent="0.2">
      <c r="A59" s="36">
        <f t="shared" si="0"/>
        <v>47</v>
      </c>
      <c r="B59" s="37" t="s">
        <v>591</v>
      </c>
      <c r="C59" s="77" t="s">
        <v>614</v>
      </c>
      <c r="D59" s="78" t="s">
        <v>150</v>
      </c>
      <c r="E59" s="30" t="s">
        <v>294</v>
      </c>
      <c r="F59" s="218">
        <f t="shared" si="1"/>
        <v>5</v>
      </c>
      <c r="G59" s="218">
        <f t="shared" si="2"/>
        <v>15</v>
      </c>
    </row>
    <row r="60" spans="1:7" ht="45" x14ac:dyDescent="0.2">
      <c r="A60" s="36">
        <f t="shared" si="0"/>
        <v>48</v>
      </c>
      <c r="B60" s="37" t="s">
        <v>591</v>
      </c>
      <c r="C60" s="79" t="s">
        <v>615</v>
      </c>
      <c r="D60" s="80" t="s">
        <v>150</v>
      </c>
      <c r="E60" s="30" t="s">
        <v>294</v>
      </c>
      <c r="F60" s="218">
        <f t="shared" si="1"/>
        <v>5</v>
      </c>
      <c r="G60" s="218">
        <f t="shared" si="2"/>
        <v>15</v>
      </c>
    </row>
    <row r="61" spans="1:7" ht="45" x14ac:dyDescent="0.2">
      <c r="A61" s="36">
        <f t="shared" si="0"/>
        <v>49</v>
      </c>
      <c r="B61" s="37" t="s">
        <v>591</v>
      </c>
      <c r="C61" s="53" t="s">
        <v>616</v>
      </c>
      <c r="D61" s="54" t="s">
        <v>150</v>
      </c>
      <c r="E61" s="30" t="s">
        <v>294</v>
      </c>
      <c r="F61" s="218">
        <f t="shared" si="1"/>
        <v>5</v>
      </c>
      <c r="G61" s="218">
        <f t="shared" si="2"/>
        <v>15</v>
      </c>
    </row>
    <row r="62" spans="1:7" ht="30" x14ac:dyDescent="0.2">
      <c r="A62" s="36">
        <f t="shared" si="0"/>
        <v>50</v>
      </c>
      <c r="B62" s="37" t="s">
        <v>617</v>
      </c>
      <c r="C62" s="52" t="s">
        <v>618</v>
      </c>
      <c r="D62" s="51" t="s">
        <v>150</v>
      </c>
      <c r="E62" s="30" t="s">
        <v>294</v>
      </c>
      <c r="F62" s="218">
        <f t="shared" si="1"/>
        <v>5</v>
      </c>
      <c r="G62" s="218">
        <f t="shared" si="2"/>
        <v>15</v>
      </c>
    </row>
    <row r="63" spans="1:7" ht="30" x14ac:dyDescent="0.2">
      <c r="A63" s="36">
        <f t="shared" si="0"/>
        <v>51</v>
      </c>
      <c r="B63" s="37" t="s">
        <v>617</v>
      </c>
      <c r="C63" s="52" t="s">
        <v>619</v>
      </c>
      <c r="D63" s="51" t="s">
        <v>150</v>
      </c>
      <c r="E63" s="30" t="s">
        <v>294</v>
      </c>
      <c r="F63" s="218">
        <f t="shared" si="1"/>
        <v>5</v>
      </c>
      <c r="G63" s="218">
        <f t="shared" si="2"/>
        <v>15</v>
      </c>
    </row>
    <row r="64" spans="1:7" ht="30" x14ac:dyDescent="0.2">
      <c r="A64" s="36">
        <f t="shared" si="0"/>
        <v>52</v>
      </c>
      <c r="B64" s="37" t="s">
        <v>620</v>
      </c>
      <c r="C64" s="81" t="s">
        <v>621</v>
      </c>
      <c r="D64" s="51" t="s">
        <v>150</v>
      </c>
      <c r="E64" s="30" t="s">
        <v>294</v>
      </c>
      <c r="F64" s="218">
        <f t="shared" si="1"/>
        <v>5</v>
      </c>
      <c r="G64" s="218">
        <f t="shared" si="2"/>
        <v>15</v>
      </c>
    </row>
    <row r="65" spans="1:7" ht="30" x14ac:dyDescent="0.2">
      <c r="A65" s="36">
        <f t="shared" si="0"/>
        <v>53</v>
      </c>
      <c r="B65" s="37" t="s">
        <v>620</v>
      </c>
      <c r="C65" s="81" t="s">
        <v>622</v>
      </c>
      <c r="D65" s="51" t="s">
        <v>150</v>
      </c>
      <c r="E65" s="30" t="s">
        <v>294</v>
      </c>
      <c r="F65" s="218">
        <f t="shared" si="1"/>
        <v>5</v>
      </c>
      <c r="G65" s="218">
        <f t="shared" si="2"/>
        <v>15</v>
      </c>
    </row>
    <row r="66" spans="1:7" ht="30" x14ac:dyDescent="0.2">
      <c r="A66" s="36">
        <f t="shared" si="0"/>
        <v>54</v>
      </c>
      <c r="B66" s="37" t="s">
        <v>620</v>
      </c>
      <c r="C66" s="53" t="s">
        <v>623</v>
      </c>
      <c r="D66" s="51" t="s">
        <v>150</v>
      </c>
      <c r="E66" s="30" t="s">
        <v>294</v>
      </c>
      <c r="F66" s="218">
        <f t="shared" si="1"/>
        <v>5</v>
      </c>
      <c r="G66" s="218">
        <f t="shared" si="2"/>
        <v>15</v>
      </c>
    </row>
    <row r="67" spans="1:7" ht="30" x14ac:dyDescent="0.2">
      <c r="A67" s="36">
        <f t="shared" si="0"/>
        <v>55</v>
      </c>
      <c r="B67" s="37" t="s">
        <v>620</v>
      </c>
      <c r="C67" s="53" t="s">
        <v>624</v>
      </c>
      <c r="D67" s="51" t="s">
        <v>150</v>
      </c>
      <c r="E67" s="30" t="s">
        <v>294</v>
      </c>
      <c r="F67" s="218">
        <f t="shared" si="1"/>
        <v>5</v>
      </c>
      <c r="G67" s="218">
        <f t="shared" si="2"/>
        <v>15</v>
      </c>
    </row>
    <row r="68" spans="1:7" ht="45" x14ac:dyDescent="0.2">
      <c r="A68" s="36">
        <f t="shared" si="0"/>
        <v>56</v>
      </c>
      <c r="B68" s="37" t="s">
        <v>625</v>
      </c>
      <c r="C68" s="53" t="s">
        <v>626</v>
      </c>
      <c r="D68" s="51" t="s">
        <v>150</v>
      </c>
      <c r="E68" s="30" t="s">
        <v>294</v>
      </c>
      <c r="F68" s="218">
        <f t="shared" si="1"/>
        <v>5</v>
      </c>
      <c r="G68" s="218">
        <f t="shared" si="2"/>
        <v>15</v>
      </c>
    </row>
    <row r="69" spans="1:7" ht="45" x14ac:dyDescent="0.2">
      <c r="A69" s="36">
        <f t="shared" si="0"/>
        <v>57</v>
      </c>
      <c r="B69" s="37" t="s">
        <v>625</v>
      </c>
      <c r="C69" s="53" t="s">
        <v>627</v>
      </c>
      <c r="D69" s="51" t="s">
        <v>150</v>
      </c>
      <c r="E69" s="30" t="s">
        <v>294</v>
      </c>
      <c r="F69" s="218">
        <f t="shared" si="1"/>
        <v>5</v>
      </c>
      <c r="G69" s="218">
        <f t="shared" si="2"/>
        <v>15</v>
      </c>
    </row>
    <row r="70" spans="1:7" ht="13.5" thickBot="1" x14ac:dyDescent="0.25">
      <c r="F70" s="219">
        <f>SUM(F13:F69)</f>
        <v>285</v>
      </c>
      <c r="G70" s="219">
        <f>SUM(G13:G69)</f>
        <v>785</v>
      </c>
    </row>
    <row r="71" spans="1:7" ht="14.25" thickTop="1" thickBot="1" x14ac:dyDescent="0.25">
      <c r="F71" s="31"/>
      <c r="G71" s="38"/>
    </row>
    <row r="72" spans="1:7" ht="26.25" customHeight="1" thickBot="1" x14ac:dyDescent="0.25">
      <c r="D72" s="283" t="s">
        <v>947</v>
      </c>
      <c r="E72" s="283"/>
      <c r="F72" s="284"/>
      <c r="G72" s="220">
        <f>G70/785</f>
        <v>1</v>
      </c>
    </row>
  </sheetData>
  <mergeCells count="5">
    <mergeCell ref="A3:B3"/>
    <mergeCell ref="D72:F72"/>
    <mergeCell ref="C3:G10"/>
    <mergeCell ref="A1:G1"/>
    <mergeCell ref="A2:G2"/>
  </mergeCells>
  <conditionalFormatting sqref="A13:B69">
    <cfRule type="expression" dxfId="13" priority="3">
      <formula>$D13=""</formula>
    </cfRule>
  </conditionalFormatting>
  <conditionalFormatting sqref="C13:C69">
    <cfRule type="expression" dxfId="12" priority="2">
      <formula>$D13=""</formula>
    </cfRule>
  </conditionalFormatting>
  <conditionalFormatting sqref="D13:D69">
    <cfRule type="expression" dxfId="11" priority="1">
      <formula>$D13=""</formula>
    </cfRule>
  </conditionalFormatting>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G43"/>
  <sheetViews>
    <sheetView workbookViewId="0">
      <pane ySplit="2" topLeftCell="A33" activePane="bottomLeft" state="frozen"/>
      <selection pane="bottomLeft" activeCell="G43" sqref="G43"/>
    </sheetView>
  </sheetViews>
  <sheetFormatPr defaultRowHeight="12.75" x14ac:dyDescent="0.2"/>
  <cols>
    <col min="1" max="1" width="11.42578125" style="10" bestFit="1" customWidth="1"/>
    <col min="2" max="2" width="15.28515625" style="10" customWidth="1"/>
    <col min="3" max="3" width="71.5703125" style="10" customWidth="1"/>
    <col min="4" max="4" width="9.140625" style="10"/>
    <col min="5" max="5" width="13" style="10" customWidth="1"/>
    <col min="6" max="6" width="10.85546875" style="10" customWidth="1"/>
    <col min="7" max="7" width="19.28515625" style="10" customWidth="1"/>
    <col min="8" max="16384" width="9.140625" style="10"/>
  </cols>
  <sheetData>
    <row r="1" spans="1:7" ht="15" customHeight="1" x14ac:dyDescent="0.2">
      <c r="A1" s="289" t="s">
        <v>310</v>
      </c>
      <c r="B1" s="289"/>
      <c r="C1" s="289"/>
      <c r="D1" s="289"/>
      <c r="E1" s="289"/>
      <c r="F1" s="289"/>
      <c r="G1" s="289"/>
    </row>
    <row r="2" spans="1:7" ht="12.75" customHeight="1" x14ac:dyDescent="0.2">
      <c r="A2" s="288" t="s">
        <v>661</v>
      </c>
      <c r="B2" s="288"/>
      <c r="C2" s="288"/>
      <c r="D2" s="288"/>
      <c r="E2" s="288"/>
      <c r="F2" s="288"/>
      <c r="G2" s="288"/>
    </row>
    <row r="3" spans="1:7" ht="24" customHeight="1" x14ac:dyDescent="0.2">
      <c r="A3" s="285" t="s">
        <v>299</v>
      </c>
      <c r="B3" s="285"/>
      <c r="C3" s="286"/>
      <c r="D3" s="287"/>
      <c r="E3" s="287"/>
      <c r="F3" s="287"/>
      <c r="G3" s="287"/>
    </row>
    <row r="4" spans="1:7" x14ac:dyDescent="0.2">
      <c r="A4" s="21" t="s">
        <v>303</v>
      </c>
      <c r="B4" s="21" t="s">
        <v>302</v>
      </c>
      <c r="C4" s="286"/>
      <c r="D4" s="287"/>
      <c r="E4" s="287"/>
      <c r="F4" s="287"/>
      <c r="G4" s="287"/>
    </row>
    <row r="5" spans="1:7" x14ac:dyDescent="0.2">
      <c r="A5" s="6" t="s">
        <v>294</v>
      </c>
      <c r="B5" s="22">
        <v>5</v>
      </c>
      <c r="C5" s="286"/>
      <c r="D5" s="287"/>
      <c r="E5" s="287"/>
      <c r="F5" s="287"/>
      <c r="G5" s="287"/>
    </row>
    <row r="6" spans="1:7" x14ac:dyDescent="0.2">
      <c r="A6" s="6" t="s">
        <v>295</v>
      </c>
      <c r="B6" s="22">
        <v>4</v>
      </c>
      <c r="C6" s="286"/>
      <c r="D6" s="287"/>
      <c r="E6" s="287"/>
      <c r="F6" s="287"/>
      <c r="G6" s="287"/>
    </row>
    <row r="7" spans="1:7" x14ac:dyDescent="0.2">
      <c r="A7" s="6" t="s">
        <v>296</v>
      </c>
      <c r="B7" s="22">
        <v>3</v>
      </c>
      <c r="C7" s="286"/>
      <c r="D7" s="287"/>
      <c r="E7" s="287"/>
      <c r="F7" s="287"/>
      <c r="G7" s="287"/>
    </row>
    <row r="8" spans="1:7" x14ac:dyDescent="0.2">
      <c r="A8" s="6" t="s">
        <v>156</v>
      </c>
      <c r="B8" s="22">
        <v>2</v>
      </c>
      <c r="C8" s="286"/>
      <c r="D8" s="287"/>
      <c r="E8" s="287"/>
      <c r="F8" s="287"/>
      <c r="G8" s="287"/>
    </row>
    <row r="9" spans="1:7" x14ac:dyDescent="0.2">
      <c r="A9" s="6" t="s">
        <v>297</v>
      </c>
      <c r="B9" s="22">
        <v>1</v>
      </c>
      <c r="C9" s="286"/>
      <c r="D9" s="287"/>
      <c r="E9" s="287"/>
      <c r="F9" s="287"/>
      <c r="G9" s="287"/>
    </row>
    <row r="10" spans="1:7" x14ac:dyDescent="0.2">
      <c r="A10" s="6" t="s">
        <v>298</v>
      </c>
      <c r="B10" s="22">
        <v>0</v>
      </c>
      <c r="C10" s="286"/>
      <c r="D10" s="287"/>
      <c r="E10" s="287"/>
      <c r="F10" s="287"/>
      <c r="G10" s="287"/>
    </row>
    <row r="12" spans="1:7" ht="38.25" x14ac:dyDescent="0.2">
      <c r="A12" s="25" t="s">
        <v>144</v>
      </c>
      <c r="B12" s="26" t="s">
        <v>145</v>
      </c>
      <c r="C12" s="26" t="s">
        <v>146</v>
      </c>
      <c r="D12" s="25" t="s">
        <v>147</v>
      </c>
      <c r="E12" s="25" t="s">
        <v>300</v>
      </c>
      <c r="F12" s="174" t="s">
        <v>301</v>
      </c>
      <c r="G12" s="174" t="s">
        <v>316</v>
      </c>
    </row>
    <row r="13" spans="1:7" ht="30" x14ac:dyDescent="0.2">
      <c r="A13" s="36">
        <v>1</v>
      </c>
      <c r="B13" s="37" t="s">
        <v>629</v>
      </c>
      <c r="C13" s="39" t="s">
        <v>652</v>
      </c>
      <c r="D13" s="51" t="s">
        <v>150</v>
      </c>
      <c r="E13" s="30" t="s">
        <v>294</v>
      </c>
      <c r="F13" s="218">
        <f>VLOOKUP(E13,$A$5:$B$10,2,FALSE)</f>
        <v>5</v>
      </c>
      <c r="G13" s="218">
        <f>IF(D13="H",F13*3,IF(D13="M",F13*2,IF(D13="L",F13*1)))</f>
        <v>15</v>
      </c>
    </row>
    <row r="14" spans="1:7" ht="15" x14ac:dyDescent="0.2">
      <c r="A14" s="36">
        <f t="shared" ref="A14:A40" si="0">1+A13</f>
        <v>2</v>
      </c>
      <c r="B14" s="37" t="s">
        <v>629</v>
      </c>
      <c r="C14" s="41" t="s">
        <v>653</v>
      </c>
      <c r="D14" s="40" t="s">
        <v>330</v>
      </c>
      <c r="E14" s="30" t="s">
        <v>294</v>
      </c>
      <c r="F14" s="218">
        <f t="shared" ref="F14:F40" si="1">VLOOKUP(E14,$A$5:$B$10,2,FALSE)</f>
        <v>5</v>
      </c>
      <c r="G14" s="218">
        <f t="shared" ref="G14:G40" si="2">IF(D14="H",F14*3,IF(D14="M",F14*2,IF(D14="L",F14*1)))</f>
        <v>5</v>
      </c>
    </row>
    <row r="15" spans="1:7" ht="15" x14ac:dyDescent="0.2">
      <c r="A15" s="36">
        <f t="shared" si="0"/>
        <v>3</v>
      </c>
      <c r="B15" s="37" t="s">
        <v>629</v>
      </c>
      <c r="C15" s="39" t="s">
        <v>654</v>
      </c>
      <c r="D15" s="51" t="s">
        <v>150</v>
      </c>
      <c r="E15" s="30" t="s">
        <v>294</v>
      </c>
      <c r="F15" s="218">
        <f t="shared" si="1"/>
        <v>5</v>
      </c>
      <c r="G15" s="218">
        <f t="shared" si="2"/>
        <v>15</v>
      </c>
    </row>
    <row r="16" spans="1:7" ht="30" x14ac:dyDescent="0.2">
      <c r="A16" s="36">
        <f t="shared" si="0"/>
        <v>4</v>
      </c>
      <c r="B16" s="37" t="s">
        <v>629</v>
      </c>
      <c r="C16" s="42" t="s">
        <v>655</v>
      </c>
      <c r="D16" s="40" t="s">
        <v>156</v>
      </c>
      <c r="E16" s="30" t="s">
        <v>294</v>
      </c>
      <c r="F16" s="218">
        <f t="shared" si="1"/>
        <v>5</v>
      </c>
      <c r="G16" s="218">
        <f t="shared" si="2"/>
        <v>10</v>
      </c>
    </row>
    <row r="17" spans="1:7" ht="15" x14ac:dyDescent="0.2">
      <c r="A17" s="36">
        <f t="shared" si="0"/>
        <v>5</v>
      </c>
      <c r="B17" s="37" t="s">
        <v>629</v>
      </c>
      <c r="C17" s="39" t="s">
        <v>656</v>
      </c>
      <c r="D17" s="40" t="s">
        <v>156</v>
      </c>
      <c r="E17" s="30" t="s">
        <v>294</v>
      </c>
      <c r="F17" s="218">
        <f t="shared" si="1"/>
        <v>5</v>
      </c>
      <c r="G17" s="218">
        <f t="shared" si="2"/>
        <v>10</v>
      </c>
    </row>
    <row r="18" spans="1:7" ht="15" x14ac:dyDescent="0.2">
      <c r="A18" s="36">
        <f t="shared" si="0"/>
        <v>6</v>
      </c>
      <c r="B18" s="37" t="s">
        <v>629</v>
      </c>
      <c r="C18" s="43" t="s">
        <v>657</v>
      </c>
      <c r="D18" s="51" t="s">
        <v>150</v>
      </c>
      <c r="E18" s="30" t="s">
        <v>294</v>
      </c>
      <c r="F18" s="218">
        <f t="shared" si="1"/>
        <v>5</v>
      </c>
      <c r="G18" s="218">
        <f t="shared" si="2"/>
        <v>15</v>
      </c>
    </row>
    <row r="19" spans="1:7" ht="15" x14ac:dyDescent="0.2">
      <c r="A19" s="36">
        <f t="shared" si="0"/>
        <v>7</v>
      </c>
      <c r="B19" s="37" t="s">
        <v>629</v>
      </c>
      <c r="C19" s="43" t="s">
        <v>658</v>
      </c>
      <c r="D19" s="51" t="s">
        <v>150</v>
      </c>
      <c r="E19" s="30" t="s">
        <v>294</v>
      </c>
      <c r="F19" s="218">
        <f t="shared" si="1"/>
        <v>5</v>
      </c>
      <c r="G19" s="218">
        <f t="shared" si="2"/>
        <v>15</v>
      </c>
    </row>
    <row r="20" spans="1:7" ht="15" x14ac:dyDescent="0.2">
      <c r="A20" s="36">
        <f t="shared" si="0"/>
        <v>8</v>
      </c>
      <c r="B20" s="37" t="s">
        <v>629</v>
      </c>
      <c r="C20" s="42" t="s">
        <v>659</v>
      </c>
      <c r="D20" s="51" t="s">
        <v>150</v>
      </c>
      <c r="E20" s="30" t="s">
        <v>294</v>
      </c>
      <c r="F20" s="218">
        <f t="shared" si="1"/>
        <v>5</v>
      </c>
      <c r="G20" s="218">
        <f t="shared" si="2"/>
        <v>15</v>
      </c>
    </row>
    <row r="21" spans="1:7" ht="45" x14ac:dyDescent="0.2">
      <c r="A21" s="36">
        <f t="shared" si="0"/>
        <v>9</v>
      </c>
      <c r="B21" s="37" t="s">
        <v>629</v>
      </c>
      <c r="C21" s="42" t="s">
        <v>660</v>
      </c>
      <c r="D21" s="51" t="s">
        <v>150</v>
      </c>
      <c r="E21" s="30" t="s">
        <v>294</v>
      </c>
      <c r="F21" s="218">
        <f t="shared" si="1"/>
        <v>5</v>
      </c>
      <c r="G21" s="218">
        <f t="shared" si="2"/>
        <v>15</v>
      </c>
    </row>
    <row r="22" spans="1:7" ht="15" x14ac:dyDescent="0.2">
      <c r="A22" s="36">
        <f t="shared" si="0"/>
        <v>10</v>
      </c>
      <c r="B22" s="37" t="s">
        <v>629</v>
      </c>
      <c r="C22" s="44" t="s">
        <v>630</v>
      </c>
      <c r="D22" s="51" t="s">
        <v>150</v>
      </c>
      <c r="E22" s="30" t="s">
        <v>294</v>
      </c>
      <c r="F22" s="218">
        <f t="shared" si="1"/>
        <v>5</v>
      </c>
      <c r="G22" s="218">
        <f t="shared" si="2"/>
        <v>15</v>
      </c>
    </row>
    <row r="23" spans="1:7" ht="15" x14ac:dyDescent="0.2">
      <c r="A23" s="36">
        <f t="shared" si="0"/>
        <v>11</v>
      </c>
      <c r="B23" s="37" t="s">
        <v>629</v>
      </c>
      <c r="C23" s="39" t="s">
        <v>631</v>
      </c>
      <c r="D23" s="51" t="s">
        <v>150</v>
      </c>
      <c r="E23" s="30" t="s">
        <v>294</v>
      </c>
      <c r="F23" s="218">
        <f t="shared" si="1"/>
        <v>5</v>
      </c>
      <c r="G23" s="218">
        <f t="shared" si="2"/>
        <v>15</v>
      </c>
    </row>
    <row r="24" spans="1:7" ht="45" x14ac:dyDescent="0.2">
      <c r="A24" s="36">
        <f t="shared" si="0"/>
        <v>12</v>
      </c>
      <c r="B24" s="37" t="s">
        <v>632</v>
      </c>
      <c r="C24" s="39" t="s">
        <v>633</v>
      </c>
      <c r="D24" s="51" t="s">
        <v>150</v>
      </c>
      <c r="E24" s="30" t="s">
        <v>294</v>
      </c>
      <c r="F24" s="218">
        <f t="shared" si="1"/>
        <v>5</v>
      </c>
      <c r="G24" s="218">
        <f t="shared" si="2"/>
        <v>15</v>
      </c>
    </row>
    <row r="25" spans="1:7" ht="45" x14ac:dyDescent="0.2">
      <c r="A25" s="36">
        <f t="shared" si="0"/>
        <v>13</v>
      </c>
      <c r="B25" s="37" t="s">
        <v>632</v>
      </c>
      <c r="C25" s="39" t="s">
        <v>634</v>
      </c>
      <c r="D25" s="51" t="s">
        <v>150</v>
      </c>
      <c r="E25" s="30" t="s">
        <v>294</v>
      </c>
      <c r="F25" s="218">
        <f t="shared" si="1"/>
        <v>5</v>
      </c>
      <c r="G25" s="218">
        <f t="shared" si="2"/>
        <v>15</v>
      </c>
    </row>
    <row r="26" spans="1:7" ht="45" x14ac:dyDescent="0.2">
      <c r="A26" s="36">
        <f t="shared" si="0"/>
        <v>14</v>
      </c>
      <c r="B26" s="37" t="s">
        <v>632</v>
      </c>
      <c r="C26" s="39" t="s">
        <v>635</v>
      </c>
      <c r="D26" s="51" t="s">
        <v>150</v>
      </c>
      <c r="E26" s="30" t="s">
        <v>294</v>
      </c>
      <c r="F26" s="218">
        <f t="shared" si="1"/>
        <v>5</v>
      </c>
      <c r="G26" s="218">
        <f t="shared" si="2"/>
        <v>15</v>
      </c>
    </row>
    <row r="27" spans="1:7" ht="45" x14ac:dyDescent="0.2">
      <c r="A27" s="36">
        <f t="shared" si="0"/>
        <v>15</v>
      </c>
      <c r="B27" s="37" t="s">
        <v>632</v>
      </c>
      <c r="C27" s="39" t="s">
        <v>636</v>
      </c>
      <c r="D27" s="40" t="s">
        <v>156</v>
      </c>
      <c r="E27" s="30" t="s">
        <v>294</v>
      </c>
      <c r="F27" s="218">
        <f t="shared" si="1"/>
        <v>5</v>
      </c>
      <c r="G27" s="218">
        <f t="shared" si="2"/>
        <v>10</v>
      </c>
    </row>
    <row r="28" spans="1:7" ht="45" x14ac:dyDescent="0.2">
      <c r="A28" s="36">
        <f t="shared" si="0"/>
        <v>16</v>
      </c>
      <c r="B28" s="37" t="s">
        <v>632</v>
      </c>
      <c r="C28" s="39" t="s">
        <v>637</v>
      </c>
      <c r="D28" s="51" t="s">
        <v>150</v>
      </c>
      <c r="E28" s="30" t="s">
        <v>294</v>
      </c>
      <c r="F28" s="218">
        <f t="shared" si="1"/>
        <v>5</v>
      </c>
      <c r="G28" s="218">
        <f t="shared" si="2"/>
        <v>15</v>
      </c>
    </row>
    <row r="29" spans="1:7" ht="45" x14ac:dyDescent="0.2">
      <c r="A29" s="36">
        <f t="shared" si="0"/>
        <v>17</v>
      </c>
      <c r="B29" s="37" t="s">
        <v>632</v>
      </c>
      <c r="C29" s="39" t="s">
        <v>638</v>
      </c>
      <c r="D29" s="51" t="s">
        <v>150</v>
      </c>
      <c r="E29" s="30" t="s">
        <v>294</v>
      </c>
      <c r="F29" s="218">
        <f t="shared" si="1"/>
        <v>5</v>
      </c>
      <c r="G29" s="218">
        <f t="shared" si="2"/>
        <v>15</v>
      </c>
    </row>
    <row r="30" spans="1:7" ht="45" x14ac:dyDescent="0.2">
      <c r="A30" s="36">
        <f t="shared" si="0"/>
        <v>18</v>
      </c>
      <c r="B30" s="37" t="s">
        <v>632</v>
      </c>
      <c r="C30" s="39" t="s">
        <v>639</v>
      </c>
      <c r="D30" s="51" t="s">
        <v>150</v>
      </c>
      <c r="E30" s="30" t="s">
        <v>294</v>
      </c>
      <c r="F30" s="218">
        <f t="shared" si="1"/>
        <v>5</v>
      </c>
      <c r="G30" s="218">
        <f t="shared" si="2"/>
        <v>15</v>
      </c>
    </row>
    <row r="31" spans="1:7" ht="45" x14ac:dyDescent="0.2">
      <c r="A31" s="36">
        <f t="shared" si="0"/>
        <v>19</v>
      </c>
      <c r="B31" s="37" t="s">
        <v>632</v>
      </c>
      <c r="C31" s="39" t="s">
        <v>640</v>
      </c>
      <c r="D31" s="40" t="s">
        <v>156</v>
      </c>
      <c r="E31" s="30" t="s">
        <v>294</v>
      </c>
      <c r="F31" s="218">
        <f t="shared" si="1"/>
        <v>5</v>
      </c>
      <c r="G31" s="218">
        <f t="shared" si="2"/>
        <v>10</v>
      </c>
    </row>
    <row r="32" spans="1:7" ht="45" x14ac:dyDescent="0.2">
      <c r="A32" s="36">
        <f t="shared" si="0"/>
        <v>20</v>
      </c>
      <c r="B32" s="37" t="s">
        <v>632</v>
      </c>
      <c r="C32" s="39" t="s">
        <v>641</v>
      </c>
      <c r="D32" s="51" t="s">
        <v>150</v>
      </c>
      <c r="E32" s="30" t="s">
        <v>294</v>
      </c>
      <c r="F32" s="218">
        <f t="shared" si="1"/>
        <v>5</v>
      </c>
      <c r="G32" s="218">
        <f t="shared" si="2"/>
        <v>15</v>
      </c>
    </row>
    <row r="33" spans="1:7" ht="45" x14ac:dyDescent="0.2">
      <c r="A33" s="36">
        <f t="shared" si="0"/>
        <v>21</v>
      </c>
      <c r="B33" s="37" t="s">
        <v>632</v>
      </c>
      <c r="C33" s="39" t="s">
        <v>642</v>
      </c>
      <c r="D33" s="51" t="s">
        <v>150</v>
      </c>
      <c r="E33" s="30" t="s">
        <v>294</v>
      </c>
      <c r="F33" s="218">
        <f t="shared" si="1"/>
        <v>5</v>
      </c>
      <c r="G33" s="218">
        <f t="shared" si="2"/>
        <v>15</v>
      </c>
    </row>
    <row r="34" spans="1:7" ht="45" x14ac:dyDescent="0.2">
      <c r="A34" s="36">
        <f t="shared" si="0"/>
        <v>22</v>
      </c>
      <c r="B34" s="37" t="s">
        <v>632</v>
      </c>
      <c r="C34" s="39" t="s">
        <v>643</v>
      </c>
      <c r="D34" s="40" t="s">
        <v>156</v>
      </c>
      <c r="E34" s="30" t="s">
        <v>294</v>
      </c>
      <c r="F34" s="218">
        <f t="shared" si="1"/>
        <v>5</v>
      </c>
      <c r="G34" s="218">
        <f t="shared" si="2"/>
        <v>10</v>
      </c>
    </row>
    <row r="35" spans="1:7" ht="45" x14ac:dyDescent="0.2">
      <c r="A35" s="36">
        <f t="shared" si="0"/>
        <v>23</v>
      </c>
      <c r="B35" s="37" t="s">
        <v>632</v>
      </c>
      <c r="C35" s="39" t="s">
        <v>644</v>
      </c>
      <c r="D35" s="40" t="s">
        <v>156</v>
      </c>
      <c r="E35" s="30" t="s">
        <v>294</v>
      </c>
      <c r="F35" s="218">
        <f t="shared" si="1"/>
        <v>5</v>
      </c>
      <c r="G35" s="218">
        <f t="shared" si="2"/>
        <v>10</v>
      </c>
    </row>
    <row r="36" spans="1:7" ht="30" x14ac:dyDescent="0.2">
      <c r="A36" s="36">
        <f t="shared" si="0"/>
        <v>24</v>
      </c>
      <c r="B36" s="37" t="s">
        <v>645</v>
      </c>
      <c r="C36" s="39" t="s">
        <v>646</v>
      </c>
      <c r="D36" s="40" t="s">
        <v>330</v>
      </c>
      <c r="E36" s="30" t="s">
        <v>294</v>
      </c>
      <c r="F36" s="218">
        <f t="shared" si="1"/>
        <v>5</v>
      </c>
      <c r="G36" s="218">
        <f t="shared" si="2"/>
        <v>5</v>
      </c>
    </row>
    <row r="37" spans="1:7" ht="15" x14ac:dyDescent="0.2">
      <c r="A37" s="36">
        <f t="shared" si="0"/>
        <v>25</v>
      </c>
      <c r="B37" s="37" t="s">
        <v>645</v>
      </c>
      <c r="C37" s="39" t="s">
        <v>647</v>
      </c>
      <c r="D37" s="51" t="s">
        <v>150</v>
      </c>
      <c r="E37" s="30" t="s">
        <v>294</v>
      </c>
      <c r="F37" s="218">
        <f t="shared" si="1"/>
        <v>5</v>
      </c>
      <c r="G37" s="218">
        <f t="shared" si="2"/>
        <v>15</v>
      </c>
    </row>
    <row r="38" spans="1:7" ht="15" x14ac:dyDescent="0.2">
      <c r="A38" s="36">
        <f t="shared" si="0"/>
        <v>26</v>
      </c>
      <c r="B38" s="37" t="s">
        <v>645</v>
      </c>
      <c r="C38" s="39" t="s">
        <v>648</v>
      </c>
      <c r="D38" s="51" t="s">
        <v>150</v>
      </c>
      <c r="E38" s="30" t="s">
        <v>294</v>
      </c>
      <c r="F38" s="218">
        <f t="shared" si="1"/>
        <v>5</v>
      </c>
      <c r="G38" s="218">
        <f t="shared" si="2"/>
        <v>15</v>
      </c>
    </row>
    <row r="39" spans="1:7" ht="30" x14ac:dyDescent="0.2">
      <c r="A39" s="36">
        <f t="shared" si="0"/>
        <v>27</v>
      </c>
      <c r="B39" s="37" t="s">
        <v>649</v>
      </c>
      <c r="C39" s="39" t="s">
        <v>650</v>
      </c>
      <c r="D39" s="51" t="s">
        <v>150</v>
      </c>
      <c r="E39" s="30" t="s">
        <v>294</v>
      </c>
      <c r="F39" s="218">
        <f t="shared" si="1"/>
        <v>5</v>
      </c>
      <c r="G39" s="218">
        <f t="shared" si="2"/>
        <v>15</v>
      </c>
    </row>
    <row r="40" spans="1:7" ht="30" x14ac:dyDescent="0.2">
      <c r="A40" s="36">
        <f t="shared" si="0"/>
        <v>28</v>
      </c>
      <c r="B40" s="37" t="s">
        <v>649</v>
      </c>
      <c r="C40" s="39" t="s">
        <v>651</v>
      </c>
      <c r="D40" s="51" t="s">
        <v>150</v>
      </c>
      <c r="E40" s="30" t="s">
        <v>294</v>
      </c>
      <c r="F40" s="218">
        <f t="shared" si="1"/>
        <v>5</v>
      </c>
      <c r="G40" s="218">
        <f t="shared" si="2"/>
        <v>15</v>
      </c>
    </row>
    <row r="41" spans="1:7" ht="13.5" thickBot="1" x14ac:dyDescent="0.25">
      <c r="F41" s="219">
        <f>SUM(F13:F40)</f>
        <v>140</v>
      </c>
      <c r="G41" s="219">
        <f>SUM(G13:G40)</f>
        <v>370</v>
      </c>
    </row>
    <row r="42" spans="1:7" ht="14.25" thickTop="1" thickBot="1" x14ac:dyDescent="0.25">
      <c r="F42" s="31"/>
      <c r="G42" s="38"/>
    </row>
    <row r="43" spans="1:7" ht="27" customHeight="1" thickBot="1" x14ac:dyDescent="0.25">
      <c r="D43" s="283" t="s">
        <v>948</v>
      </c>
      <c r="E43" s="283"/>
      <c r="F43" s="284"/>
      <c r="G43" s="220">
        <f>G41/370</f>
        <v>1</v>
      </c>
    </row>
  </sheetData>
  <mergeCells count="5">
    <mergeCell ref="A3:B3"/>
    <mergeCell ref="D43:F43"/>
    <mergeCell ref="C3:G10"/>
    <mergeCell ref="A1:G1"/>
    <mergeCell ref="A2:G2"/>
  </mergeCells>
  <conditionalFormatting sqref="D19:D26">
    <cfRule type="expression" dxfId="10" priority="1">
      <formula>$D19=""</formula>
    </cfRule>
  </conditionalFormatting>
  <conditionalFormatting sqref="D13:D18 A13:B40 D27:D40">
    <cfRule type="expression" dxfId="9" priority="3">
      <formula>$D13=""</formula>
    </cfRule>
  </conditionalFormatting>
  <conditionalFormatting sqref="C13:C40">
    <cfRule type="expression" dxfId="8" priority="2">
      <formula>$D13=""</formula>
    </cfRule>
  </conditionalFormatting>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G36"/>
  <sheetViews>
    <sheetView workbookViewId="0">
      <pane ySplit="2" topLeftCell="A18" activePane="bottomLeft" state="frozen"/>
      <selection pane="bottomLeft" activeCell="C30" sqref="C30"/>
    </sheetView>
  </sheetViews>
  <sheetFormatPr defaultRowHeight="12.75" x14ac:dyDescent="0.2"/>
  <cols>
    <col min="1" max="1" width="13.42578125" style="10" customWidth="1"/>
    <col min="2" max="2" width="18" style="10" customWidth="1"/>
    <col min="3" max="3" width="71.5703125" style="10" customWidth="1"/>
    <col min="4" max="4" width="9.140625" style="10"/>
    <col min="5" max="5" width="13" style="10" customWidth="1"/>
    <col min="6" max="6" width="11.5703125" style="10" customWidth="1"/>
    <col min="7" max="7" width="18.7109375" style="10" customWidth="1"/>
    <col min="8" max="16384" width="9.140625" style="10"/>
  </cols>
  <sheetData>
    <row r="1" spans="1:7" ht="15" customHeight="1" x14ac:dyDescent="0.2">
      <c r="A1" s="289" t="s">
        <v>309</v>
      </c>
      <c r="B1" s="289"/>
      <c r="C1" s="289"/>
      <c r="D1" s="289"/>
      <c r="E1" s="289"/>
      <c r="F1" s="289"/>
      <c r="G1" s="289"/>
    </row>
    <row r="2" spans="1:7" ht="12.75" customHeight="1" x14ac:dyDescent="0.2">
      <c r="A2" s="288" t="s">
        <v>687</v>
      </c>
      <c r="B2" s="288"/>
      <c r="C2" s="288"/>
      <c r="D2" s="288"/>
      <c r="E2" s="288"/>
      <c r="F2" s="288"/>
      <c r="G2" s="288"/>
    </row>
    <row r="3" spans="1:7" ht="27" customHeight="1" x14ac:dyDescent="0.2">
      <c r="A3" s="285" t="s">
        <v>299</v>
      </c>
      <c r="B3" s="285"/>
      <c r="C3" s="286"/>
      <c r="D3" s="287"/>
      <c r="E3" s="287"/>
      <c r="F3" s="287"/>
      <c r="G3" s="287"/>
    </row>
    <row r="4" spans="1:7" x14ac:dyDescent="0.2">
      <c r="A4" s="21" t="s">
        <v>303</v>
      </c>
      <c r="B4" s="21" t="s">
        <v>302</v>
      </c>
      <c r="C4" s="286"/>
      <c r="D4" s="287"/>
      <c r="E4" s="287"/>
      <c r="F4" s="287"/>
      <c r="G4" s="287"/>
    </row>
    <row r="5" spans="1:7" x14ac:dyDescent="0.2">
      <c r="A5" s="6" t="s">
        <v>294</v>
      </c>
      <c r="B5" s="22">
        <v>5</v>
      </c>
      <c r="C5" s="286"/>
      <c r="D5" s="287"/>
      <c r="E5" s="287"/>
      <c r="F5" s="287"/>
      <c r="G5" s="287"/>
    </row>
    <row r="6" spans="1:7" x14ac:dyDescent="0.2">
      <c r="A6" s="6" t="s">
        <v>295</v>
      </c>
      <c r="B6" s="22">
        <v>4</v>
      </c>
      <c r="C6" s="286"/>
      <c r="D6" s="287"/>
      <c r="E6" s="287"/>
      <c r="F6" s="287"/>
      <c r="G6" s="287"/>
    </row>
    <row r="7" spans="1:7" x14ac:dyDescent="0.2">
      <c r="A7" s="6" t="s">
        <v>296</v>
      </c>
      <c r="B7" s="22">
        <v>3</v>
      </c>
      <c r="C7" s="286"/>
      <c r="D7" s="287"/>
      <c r="E7" s="287"/>
      <c r="F7" s="287"/>
      <c r="G7" s="287"/>
    </row>
    <row r="8" spans="1:7" x14ac:dyDescent="0.2">
      <c r="A8" s="6" t="s">
        <v>156</v>
      </c>
      <c r="B8" s="22">
        <v>2</v>
      </c>
      <c r="C8" s="286"/>
      <c r="D8" s="287"/>
      <c r="E8" s="287"/>
      <c r="F8" s="287"/>
      <c r="G8" s="287"/>
    </row>
    <row r="9" spans="1:7" x14ac:dyDescent="0.2">
      <c r="A9" s="6" t="s">
        <v>297</v>
      </c>
      <c r="B9" s="22">
        <v>1</v>
      </c>
      <c r="C9" s="286"/>
      <c r="D9" s="287"/>
      <c r="E9" s="287"/>
      <c r="F9" s="287"/>
      <c r="G9" s="287"/>
    </row>
    <row r="10" spans="1:7" x14ac:dyDescent="0.2">
      <c r="A10" s="6" t="s">
        <v>298</v>
      </c>
      <c r="B10" s="22">
        <v>0</v>
      </c>
      <c r="C10" s="286"/>
      <c r="D10" s="287"/>
      <c r="E10" s="287"/>
      <c r="F10" s="287"/>
      <c r="G10" s="287"/>
    </row>
    <row r="12" spans="1:7" ht="38.25" x14ac:dyDescent="0.2">
      <c r="A12" s="25" t="s">
        <v>144</v>
      </c>
      <c r="B12" s="26" t="s">
        <v>145</v>
      </c>
      <c r="C12" s="26" t="s">
        <v>146</v>
      </c>
      <c r="D12" s="25" t="s">
        <v>147</v>
      </c>
      <c r="E12" s="25" t="s">
        <v>300</v>
      </c>
      <c r="F12" s="174" t="s">
        <v>301</v>
      </c>
      <c r="G12" s="174" t="s">
        <v>316</v>
      </c>
    </row>
    <row r="13" spans="1:7" ht="30" x14ac:dyDescent="0.2">
      <c r="A13" s="36">
        <v>1</v>
      </c>
      <c r="B13" s="37" t="s">
        <v>662</v>
      </c>
      <c r="C13" s="39" t="s">
        <v>663</v>
      </c>
      <c r="D13" s="40" t="s">
        <v>150</v>
      </c>
      <c r="E13" s="30" t="s">
        <v>294</v>
      </c>
      <c r="F13" s="218">
        <f t="shared" ref="F13:F33" si="0">VLOOKUP(E13,$A$5:$B$10,2,FALSE)</f>
        <v>5</v>
      </c>
      <c r="G13" s="218">
        <f>IF(D13="H",F13*3,IF(D13="M",F13*2,IF(D13="L",F13*1)))</f>
        <v>15</v>
      </c>
    </row>
    <row r="14" spans="1:7" ht="15" x14ac:dyDescent="0.2">
      <c r="A14" s="36">
        <f t="shared" ref="A14:A33" si="1">+A13+1</f>
        <v>2</v>
      </c>
      <c r="B14" s="37" t="s">
        <v>662</v>
      </c>
      <c r="C14" s="42" t="s">
        <v>664</v>
      </c>
      <c r="D14" s="40" t="s">
        <v>150</v>
      </c>
      <c r="E14" s="30" t="s">
        <v>294</v>
      </c>
      <c r="F14" s="218">
        <f t="shared" si="0"/>
        <v>5</v>
      </c>
      <c r="G14" s="218">
        <f t="shared" ref="G14:G33" si="2">IF(D14="H",F14*3,IF(D14="M",F14*2,IF(D14="L",F14*1)))</f>
        <v>15</v>
      </c>
    </row>
    <row r="15" spans="1:7" ht="15" x14ac:dyDescent="0.2">
      <c r="A15" s="36">
        <f t="shared" si="1"/>
        <v>3</v>
      </c>
      <c r="B15" s="37" t="s">
        <v>662</v>
      </c>
      <c r="C15" s="43" t="s">
        <v>665</v>
      </c>
      <c r="D15" s="40" t="s">
        <v>150</v>
      </c>
      <c r="E15" s="30" t="s">
        <v>294</v>
      </c>
      <c r="F15" s="218">
        <f t="shared" si="0"/>
        <v>5</v>
      </c>
      <c r="G15" s="218">
        <f t="shared" si="2"/>
        <v>15</v>
      </c>
    </row>
    <row r="16" spans="1:7" ht="15" x14ac:dyDescent="0.2">
      <c r="A16" s="36">
        <f t="shared" si="1"/>
        <v>4</v>
      </c>
      <c r="B16" s="37" t="s">
        <v>666</v>
      </c>
      <c r="C16" s="43" t="s">
        <v>667</v>
      </c>
      <c r="D16" s="40" t="s">
        <v>150</v>
      </c>
      <c r="E16" s="30" t="s">
        <v>294</v>
      </c>
      <c r="F16" s="218">
        <f t="shared" si="0"/>
        <v>5</v>
      </c>
      <c r="G16" s="218">
        <f t="shared" si="2"/>
        <v>15</v>
      </c>
    </row>
    <row r="17" spans="1:7" ht="15" x14ac:dyDescent="0.2">
      <c r="A17" s="36">
        <f t="shared" si="1"/>
        <v>5</v>
      </c>
      <c r="B17" s="37" t="s">
        <v>666</v>
      </c>
      <c r="C17" s="43" t="s">
        <v>668</v>
      </c>
      <c r="D17" s="40" t="s">
        <v>150</v>
      </c>
      <c r="E17" s="30" t="s">
        <v>294</v>
      </c>
      <c r="F17" s="218">
        <f t="shared" si="0"/>
        <v>5</v>
      </c>
      <c r="G17" s="218">
        <f t="shared" si="2"/>
        <v>15</v>
      </c>
    </row>
    <row r="18" spans="1:7" ht="30" x14ac:dyDescent="0.2">
      <c r="A18" s="36">
        <f t="shared" si="1"/>
        <v>6</v>
      </c>
      <c r="B18" s="37" t="s">
        <v>666</v>
      </c>
      <c r="C18" s="42" t="s">
        <v>669</v>
      </c>
      <c r="D18" s="40" t="s">
        <v>150</v>
      </c>
      <c r="E18" s="30" t="s">
        <v>294</v>
      </c>
      <c r="F18" s="218">
        <f t="shared" si="0"/>
        <v>5</v>
      </c>
      <c r="G18" s="218">
        <f t="shared" si="2"/>
        <v>15</v>
      </c>
    </row>
    <row r="19" spans="1:7" ht="15" x14ac:dyDescent="0.2">
      <c r="A19" s="36">
        <f t="shared" si="1"/>
        <v>7</v>
      </c>
      <c r="B19" s="37" t="s">
        <v>666</v>
      </c>
      <c r="C19" s="42" t="s">
        <v>1039</v>
      </c>
      <c r="D19" s="40" t="s">
        <v>150</v>
      </c>
      <c r="E19" s="30" t="s">
        <v>294</v>
      </c>
      <c r="F19" s="218">
        <f t="shared" si="0"/>
        <v>5</v>
      </c>
      <c r="G19" s="218">
        <f t="shared" si="2"/>
        <v>15</v>
      </c>
    </row>
    <row r="20" spans="1:7" ht="15" x14ac:dyDescent="0.2">
      <c r="A20" s="36">
        <f t="shared" si="1"/>
        <v>8</v>
      </c>
      <c r="B20" s="37" t="s">
        <v>666</v>
      </c>
      <c r="C20" s="44" t="s">
        <v>670</v>
      </c>
      <c r="D20" s="40" t="s">
        <v>156</v>
      </c>
      <c r="E20" s="30" t="s">
        <v>294</v>
      </c>
      <c r="F20" s="218">
        <f t="shared" si="0"/>
        <v>5</v>
      </c>
      <c r="G20" s="218">
        <f t="shared" si="2"/>
        <v>10</v>
      </c>
    </row>
    <row r="21" spans="1:7" ht="30" x14ac:dyDescent="0.2">
      <c r="A21" s="36">
        <f t="shared" si="1"/>
        <v>9</v>
      </c>
      <c r="B21" s="37" t="s">
        <v>666</v>
      </c>
      <c r="C21" s="39" t="s">
        <v>671</v>
      </c>
      <c r="D21" s="40" t="s">
        <v>150</v>
      </c>
      <c r="E21" s="30" t="s">
        <v>294</v>
      </c>
      <c r="F21" s="218">
        <f t="shared" si="0"/>
        <v>5</v>
      </c>
      <c r="G21" s="218">
        <f t="shared" si="2"/>
        <v>15</v>
      </c>
    </row>
    <row r="22" spans="1:7" ht="15" x14ac:dyDescent="0.2">
      <c r="A22" s="36">
        <f t="shared" si="1"/>
        <v>10</v>
      </c>
      <c r="B22" s="37" t="s">
        <v>672</v>
      </c>
      <c r="C22" s="39" t="s">
        <v>673</v>
      </c>
      <c r="D22" s="40" t="s">
        <v>150</v>
      </c>
      <c r="E22" s="30" t="s">
        <v>294</v>
      </c>
      <c r="F22" s="218">
        <f t="shared" si="0"/>
        <v>5</v>
      </c>
      <c r="G22" s="218">
        <f t="shared" si="2"/>
        <v>15</v>
      </c>
    </row>
    <row r="23" spans="1:7" ht="30" x14ac:dyDescent="0.2">
      <c r="A23" s="36">
        <f t="shared" si="1"/>
        <v>11</v>
      </c>
      <c r="B23" s="37" t="s">
        <v>672</v>
      </c>
      <c r="C23" s="39" t="s">
        <v>674</v>
      </c>
      <c r="D23" s="40" t="s">
        <v>156</v>
      </c>
      <c r="E23" s="30" t="s">
        <v>294</v>
      </c>
      <c r="F23" s="218">
        <f t="shared" si="0"/>
        <v>5</v>
      </c>
      <c r="G23" s="218">
        <f t="shared" si="2"/>
        <v>10</v>
      </c>
    </row>
    <row r="24" spans="1:7" ht="15" x14ac:dyDescent="0.2">
      <c r="A24" s="36">
        <f t="shared" si="1"/>
        <v>12</v>
      </c>
      <c r="B24" s="37" t="s">
        <v>672</v>
      </c>
      <c r="C24" s="39" t="s">
        <v>675</v>
      </c>
      <c r="D24" s="40" t="s">
        <v>156</v>
      </c>
      <c r="E24" s="30" t="s">
        <v>294</v>
      </c>
      <c r="F24" s="218">
        <f t="shared" si="0"/>
        <v>5</v>
      </c>
      <c r="G24" s="218">
        <f t="shared" si="2"/>
        <v>10</v>
      </c>
    </row>
    <row r="25" spans="1:7" ht="30" x14ac:dyDescent="0.2">
      <c r="A25" s="36">
        <f t="shared" si="1"/>
        <v>13</v>
      </c>
      <c r="B25" s="37" t="s">
        <v>676</v>
      </c>
      <c r="C25" s="39" t="s">
        <v>677</v>
      </c>
      <c r="D25" s="40" t="s">
        <v>150</v>
      </c>
      <c r="E25" s="30" t="s">
        <v>294</v>
      </c>
      <c r="F25" s="218">
        <f t="shared" si="0"/>
        <v>5</v>
      </c>
      <c r="G25" s="218">
        <f t="shared" si="2"/>
        <v>15</v>
      </c>
    </row>
    <row r="26" spans="1:7" ht="30" x14ac:dyDescent="0.2">
      <c r="A26" s="36">
        <f t="shared" si="1"/>
        <v>14</v>
      </c>
      <c r="B26" s="37" t="s">
        <v>676</v>
      </c>
      <c r="C26" s="39" t="s">
        <v>678</v>
      </c>
      <c r="D26" s="40" t="s">
        <v>150</v>
      </c>
      <c r="E26" s="30" t="s">
        <v>294</v>
      </c>
      <c r="F26" s="218">
        <f t="shared" si="0"/>
        <v>5</v>
      </c>
      <c r="G26" s="218">
        <f t="shared" si="2"/>
        <v>15</v>
      </c>
    </row>
    <row r="27" spans="1:7" ht="45" x14ac:dyDescent="0.2">
      <c r="A27" s="36">
        <f t="shared" si="1"/>
        <v>15</v>
      </c>
      <c r="B27" s="37" t="s">
        <v>679</v>
      </c>
      <c r="C27" s="39" t="s">
        <v>680</v>
      </c>
      <c r="D27" s="40" t="s">
        <v>150</v>
      </c>
      <c r="E27" s="30" t="s">
        <v>294</v>
      </c>
      <c r="F27" s="218">
        <f t="shared" si="0"/>
        <v>5</v>
      </c>
      <c r="G27" s="218">
        <f t="shared" si="2"/>
        <v>15</v>
      </c>
    </row>
    <row r="28" spans="1:7" ht="15" x14ac:dyDescent="0.2">
      <c r="A28" s="36">
        <f t="shared" si="1"/>
        <v>16</v>
      </c>
      <c r="B28" s="37" t="s">
        <v>679</v>
      </c>
      <c r="C28" s="39" t="s">
        <v>681</v>
      </c>
      <c r="D28" s="40" t="s">
        <v>150</v>
      </c>
      <c r="E28" s="30" t="s">
        <v>294</v>
      </c>
      <c r="F28" s="218">
        <f t="shared" si="0"/>
        <v>5</v>
      </c>
      <c r="G28" s="218">
        <f t="shared" si="2"/>
        <v>15</v>
      </c>
    </row>
    <row r="29" spans="1:7" ht="30" x14ac:dyDescent="0.2">
      <c r="A29" s="36">
        <f t="shared" si="1"/>
        <v>17</v>
      </c>
      <c r="B29" s="37" t="s">
        <v>682</v>
      </c>
      <c r="C29" s="39" t="s">
        <v>683</v>
      </c>
      <c r="D29" s="40" t="s">
        <v>150</v>
      </c>
      <c r="E29" s="30" t="s">
        <v>294</v>
      </c>
      <c r="F29" s="218">
        <f t="shared" si="0"/>
        <v>5</v>
      </c>
      <c r="G29" s="218">
        <f t="shared" si="2"/>
        <v>15</v>
      </c>
    </row>
    <row r="30" spans="1:7" ht="30" x14ac:dyDescent="0.2">
      <c r="A30" s="36">
        <f t="shared" si="1"/>
        <v>18</v>
      </c>
      <c r="B30" s="37" t="s">
        <v>682</v>
      </c>
      <c r="C30" s="39" t="s">
        <v>1040</v>
      </c>
      <c r="D30" s="51" t="s">
        <v>150</v>
      </c>
      <c r="E30" s="30" t="s">
        <v>294</v>
      </c>
      <c r="F30" s="218">
        <f t="shared" si="0"/>
        <v>5</v>
      </c>
      <c r="G30" s="218">
        <f t="shared" si="2"/>
        <v>15</v>
      </c>
    </row>
    <row r="31" spans="1:7" ht="75" x14ac:dyDescent="0.2">
      <c r="A31" s="36">
        <f t="shared" si="1"/>
        <v>19</v>
      </c>
      <c r="B31" s="37" t="s">
        <v>682</v>
      </c>
      <c r="C31" s="39" t="s">
        <v>684</v>
      </c>
      <c r="D31" s="40" t="s">
        <v>150</v>
      </c>
      <c r="E31" s="30" t="s">
        <v>294</v>
      </c>
      <c r="F31" s="218">
        <f t="shared" si="0"/>
        <v>5</v>
      </c>
      <c r="G31" s="218">
        <f t="shared" si="2"/>
        <v>15</v>
      </c>
    </row>
    <row r="32" spans="1:7" ht="30" x14ac:dyDescent="0.2">
      <c r="A32" s="36">
        <f t="shared" si="1"/>
        <v>20</v>
      </c>
      <c r="B32" s="37" t="s">
        <v>682</v>
      </c>
      <c r="C32" s="39" t="s">
        <v>685</v>
      </c>
      <c r="D32" s="40" t="s">
        <v>150</v>
      </c>
      <c r="E32" s="30" t="s">
        <v>294</v>
      </c>
      <c r="F32" s="218">
        <f t="shared" si="0"/>
        <v>5</v>
      </c>
      <c r="G32" s="218">
        <f t="shared" si="2"/>
        <v>15</v>
      </c>
    </row>
    <row r="33" spans="1:7" ht="30" x14ac:dyDescent="0.2">
      <c r="A33" s="36">
        <f t="shared" si="1"/>
        <v>21</v>
      </c>
      <c r="B33" s="37" t="s">
        <v>682</v>
      </c>
      <c r="C33" s="39" t="s">
        <v>686</v>
      </c>
      <c r="D33" s="40" t="s">
        <v>150</v>
      </c>
      <c r="E33" s="30" t="s">
        <v>294</v>
      </c>
      <c r="F33" s="218">
        <f t="shared" si="0"/>
        <v>5</v>
      </c>
      <c r="G33" s="218">
        <f t="shared" si="2"/>
        <v>15</v>
      </c>
    </row>
    <row r="34" spans="1:7" ht="13.5" thickBot="1" x14ac:dyDescent="0.25">
      <c r="F34" s="219">
        <f>SUM(F13:F33)</f>
        <v>105</v>
      </c>
      <c r="G34" s="219">
        <f>SUM(G13:G33)</f>
        <v>300</v>
      </c>
    </row>
    <row r="35" spans="1:7" ht="14.25" thickTop="1" thickBot="1" x14ac:dyDescent="0.25">
      <c r="F35" s="31"/>
      <c r="G35" s="38"/>
    </row>
    <row r="36" spans="1:7" ht="26.25" customHeight="1" thickBot="1" x14ac:dyDescent="0.25">
      <c r="D36" s="283" t="s">
        <v>949</v>
      </c>
      <c r="E36" s="283"/>
      <c r="F36" s="284"/>
      <c r="G36" s="220">
        <f>G34/300</f>
        <v>1</v>
      </c>
    </row>
  </sheetData>
  <mergeCells count="5">
    <mergeCell ref="A3:B3"/>
    <mergeCell ref="D36:F36"/>
    <mergeCell ref="C3:G10"/>
    <mergeCell ref="A1:G1"/>
    <mergeCell ref="A2:G2"/>
  </mergeCells>
  <conditionalFormatting sqref="A13:B33">
    <cfRule type="expression" dxfId="7" priority="4">
      <formula>$D13=""</formula>
    </cfRule>
  </conditionalFormatting>
  <conditionalFormatting sqref="C13:C18 C20:C33">
    <cfRule type="expression" dxfId="6" priority="3">
      <formula>$D13=""</formula>
    </cfRule>
  </conditionalFormatting>
  <conditionalFormatting sqref="D13:D33">
    <cfRule type="expression" dxfId="5" priority="2">
      <formula>$D13=""</formula>
    </cfRule>
  </conditionalFormatting>
  <conditionalFormatting sqref="C19">
    <cfRule type="expression" dxfId="4" priority="1">
      <formula>$D19=""</formula>
    </cfRule>
  </conditionalFormatting>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G75"/>
  <sheetViews>
    <sheetView workbookViewId="0">
      <pane ySplit="2" topLeftCell="A65" activePane="bottomLeft" state="frozen"/>
      <selection pane="bottomLeft" activeCell="G75" sqref="G75"/>
    </sheetView>
  </sheetViews>
  <sheetFormatPr defaultRowHeight="12.75" x14ac:dyDescent="0.2"/>
  <cols>
    <col min="1" max="1" width="13.42578125" style="10" customWidth="1"/>
    <col min="2" max="2" width="19.42578125" style="10" customWidth="1"/>
    <col min="3" max="3" width="71.5703125" style="10" customWidth="1"/>
    <col min="4" max="4" width="9.140625" style="10"/>
    <col min="5" max="5" width="14.5703125" style="10" customWidth="1"/>
    <col min="6" max="6" width="11" style="10" customWidth="1"/>
    <col min="7" max="7" width="18.140625" style="10" customWidth="1"/>
    <col min="8" max="16384" width="9.140625" style="10"/>
  </cols>
  <sheetData>
    <row r="1" spans="1:7" ht="15" customHeight="1" x14ac:dyDescent="0.2">
      <c r="A1" s="289" t="s">
        <v>311</v>
      </c>
      <c r="B1" s="289"/>
      <c r="C1" s="289"/>
      <c r="D1" s="289"/>
      <c r="E1" s="289"/>
      <c r="F1" s="289"/>
      <c r="G1" s="289"/>
    </row>
    <row r="2" spans="1:7" ht="39.75" customHeight="1" x14ac:dyDescent="0.2">
      <c r="A2" s="288" t="s">
        <v>688</v>
      </c>
      <c r="B2" s="288"/>
      <c r="C2" s="288"/>
      <c r="D2" s="288"/>
      <c r="E2" s="288"/>
      <c r="F2" s="288"/>
      <c r="G2" s="288"/>
    </row>
    <row r="3" spans="1:7" ht="24.75" customHeight="1" x14ac:dyDescent="0.2">
      <c r="A3" s="285" t="s">
        <v>299</v>
      </c>
      <c r="B3" s="285"/>
      <c r="C3" s="286"/>
      <c r="D3" s="287"/>
      <c r="E3" s="287"/>
      <c r="F3" s="287"/>
      <c r="G3" s="287"/>
    </row>
    <row r="4" spans="1:7" x14ac:dyDescent="0.2">
      <c r="A4" s="21" t="s">
        <v>303</v>
      </c>
      <c r="B4" s="21" t="s">
        <v>302</v>
      </c>
      <c r="C4" s="286"/>
      <c r="D4" s="287"/>
      <c r="E4" s="287"/>
      <c r="F4" s="287"/>
      <c r="G4" s="287"/>
    </row>
    <row r="5" spans="1:7" x14ac:dyDescent="0.2">
      <c r="A5" s="6" t="s">
        <v>294</v>
      </c>
      <c r="B5" s="22">
        <v>5</v>
      </c>
      <c r="C5" s="286"/>
      <c r="D5" s="287"/>
      <c r="E5" s="287"/>
      <c r="F5" s="287"/>
      <c r="G5" s="287"/>
    </row>
    <row r="6" spans="1:7" x14ac:dyDescent="0.2">
      <c r="A6" s="6" t="s">
        <v>295</v>
      </c>
      <c r="B6" s="22">
        <v>4</v>
      </c>
      <c r="C6" s="286"/>
      <c r="D6" s="287"/>
      <c r="E6" s="287"/>
      <c r="F6" s="287"/>
      <c r="G6" s="287"/>
    </row>
    <row r="7" spans="1:7" x14ac:dyDescent="0.2">
      <c r="A7" s="6" t="s">
        <v>296</v>
      </c>
      <c r="B7" s="22">
        <v>3</v>
      </c>
      <c r="C7" s="286"/>
      <c r="D7" s="287"/>
      <c r="E7" s="287"/>
      <c r="F7" s="287"/>
      <c r="G7" s="287"/>
    </row>
    <row r="8" spans="1:7" x14ac:dyDescent="0.2">
      <c r="A8" s="6" t="s">
        <v>156</v>
      </c>
      <c r="B8" s="22">
        <v>2</v>
      </c>
      <c r="C8" s="286"/>
      <c r="D8" s="287"/>
      <c r="E8" s="287"/>
      <c r="F8" s="287"/>
      <c r="G8" s="287"/>
    </row>
    <row r="9" spans="1:7" x14ac:dyDescent="0.2">
      <c r="A9" s="6" t="s">
        <v>297</v>
      </c>
      <c r="B9" s="22">
        <v>1</v>
      </c>
      <c r="C9" s="286"/>
      <c r="D9" s="287"/>
      <c r="E9" s="287"/>
      <c r="F9" s="287"/>
      <c r="G9" s="287"/>
    </row>
    <row r="10" spans="1:7" x14ac:dyDescent="0.2">
      <c r="A10" s="6" t="s">
        <v>298</v>
      </c>
      <c r="B10" s="22">
        <v>0</v>
      </c>
      <c r="C10" s="286"/>
      <c r="D10" s="287"/>
      <c r="E10" s="287"/>
      <c r="F10" s="287"/>
      <c r="G10" s="287"/>
    </row>
    <row r="12" spans="1:7" ht="38.25" x14ac:dyDescent="0.2">
      <c r="A12" s="25" t="s">
        <v>144</v>
      </c>
      <c r="B12" s="26" t="s">
        <v>145</v>
      </c>
      <c r="C12" s="26" t="s">
        <v>146</v>
      </c>
      <c r="D12" s="25" t="s">
        <v>147</v>
      </c>
      <c r="E12" s="25" t="s">
        <v>300</v>
      </c>
      <c r="F12" s="174" t="s">
        <v>301</v>
      </c>
      <c r="G12" s="174" t="s">
        <v>316</v>
      </c>
    </row>
    <row r="13" spans="1:7" ht="45" x14ac:dyDescent="0.2">
      <c r="A13" s="148">
        <v>1</v>
      </c>
      <c r="B13" s="149" t="s">
        <v>838</v>
      </c>
      <c r="C13" s="39" t="s">
        <v>759</v>
      </c>
      <c r="D13" s="150" t="s">
        <v>150</v>
      </c>
      <c r="E13" s="30" t="s">
        <v>294</v>
      </c>
      <c r="F13" s="218">
        <f t="shared" ref="F13:F44" si="0">VLOOKUP(E13,$A$5:$B$9,2,FALSE)</f>
        <v>5</v>
      </c>
      <c r="G13" s="218">
        <f>IF(D13="H",F13*3,IF(D13="M",F13*2,IF(D13="L",F13*1)))</f>
        <v>15</v>
      </c>
    </row>
    <row r="14" spans="1:7" ht="30" x14ac:dyDescent="0.2">
      <c r="A14" s="148">
        <v>2</v>
      </c>
      <c r="B14" s="149" t="s">
        <v>838</v>
      </c>
      <c r="C14" s="39" t="s">
        <v>839</v>
      </c>
      <c r="D14" s="150" t="s">
        <v>150</v>
      </c>
      <c r="E14" s="30" t="s">
        <v>294</v>
      </c>
      <c r="F14" s="218">
        <f t="shared" si="0"/>
        <v>5</v>
      </c>
      <c r="G14" s="218">
        <f t="shared" ref="G14:G60" si="1">IF(D14="H",F14*3,IF(D14="M",F14*2,IF(D14="L",F14*1)))</f>
        <v>15</v>
      </c>
    </row>
    <row r="15" spans="1:7" ht="30" x14ac:dyDescent="0.2">
      <c r="A15" s="148">
        <v>3</v>
      </c>
      <c r="B15" s="149" t="s">
        <v>838</v>
      </c>
      <c r="C15" s="39" t="s">
        <v>840</v>
      </c>
      <c r="D15" s="40" t="s">
        <v>150</v>
      </c>
      <c r="E15" s="30" t="s">
        <v>294</v>
      </c>
      <c r="F15" s="218">
        <f t="shared" si="0"/>
        <v>5</v>
      </c>
      <c r="G15" s="218">
        <f t="shared" si="1"/>
        <v>15</v>
      </c>
    </row>
    <row r="16" spans="1:7" ht="30" x14ac:dyDescent="0.2">
      <c r="A16" s="148">
        <v>4</v>
      </c>
      <c r="B16" s="149" t="s">
        <v>838</v>
      </c>
      <c r="C16" s="39" t="s">
        <v>841</v>
      </c>
      <c r="D16" s="40" t="s">
        <v>156</v>
      </c>
      <c r="E16" s="30" t="s">
        <v>294</v>
      </c>
      <c r="F16" s="218">
        <f t="shared" si="0"/>
        <v>5</v>
      </c>
      <c r="G16" s="218">
        <f t="shared" si="1"/>
        <v>10</v>
      </c>
    </row>
    <row r="17" spans="1:7" ht="30" x14ac:dyDescent="0.2">
      <c r="A17" s="148">
        <v>5</v>
      </c>
      <c r="B17" s="149" t="s">
        <v>838</v>
      </c>
      <c r="C17" s="43" t="s">
        <v>842</v>
      </c>
      <c r="D17" s="40" t="s">
        <v>156</v>
      </c>
      <c r="E17" s="30" t="s">
        <v>294</v>
      </c>
      <c r="F17" s="218">
        <f t="shared" si="0"/>
        <v>5</v>
      </c>
      <c r="G17" s="218">
        <f t="shared" si="1"/>
        <v>10</v>
      </c>
    </row>
    <row r="18" spans="1:7" ht="45" x14ac:dyDescent="0.2">
      <c r="A18" s="148">
        <v>6</v>
      </c>
      <c r="B18" s="149" t="s">
        <v>838</v>
      </c>
      <c r="C18" s="43" t="s">
        <v>843</v>
      </c>
      <c r="D18" s="150" t="s">
        <v>156</v>
      </c>
      <c r="E18" s="30" t="s">
        <v>294</v>
      </c>
      <c r="F18" s="218">
        <f t="shared" si="0"/>
        <v>5</v>
      </c>
      <c r="G18" s="218">
        <f t="shared" si="1"/>
        <v>10</v>
      </c>
    </row>
    <row r="19" spans="1:7" ht="30" x14ac:dyDescent="0.2">
      <c r="A19" s="148">
        <v>7</v>
      </c>
      <c r="B19" s="149" t="s">
        <v>838</v>
      </c>
      <c r="C19" s="43" t="s">
        <v>844</v>
      </c>
      <c r="D19" s="40" t="s">
        <v>156</v>
      </c>
      <c r="E19" s="30" t="s">
        <v>294</v>
      </c>
      <c r="F19" s="218">
        <f t="shared" si="0"/>
        <v>5</v>
      </c>
      <c r="G19" s="218">
        <f t="shared" si="1"/>
        <v>10</v>
      </c>
    </row>
    <row r="20" spans="1:7" ht="45" x14ac:dyDescent="0.2">
      <c r="A20" s="148">
        <v>8</v>
      </c>
      <c r="B20" s="149" t="s">
        <v>838</v>
      </c>
      <c r="C20" s="43" t="s">
        <v>845</v>
      </c>
      <c r="D20" s="150" t="s">
        <v>150</v>
      </c>
      <c r="E20" s="30" t="s">
        <v>294</v>
      </c>
      <c r="F20" s="218">
        <f t="shared" si="0"/>
        <v>5</v>
      </c>
      <c r="G20" s="218">
        <f t="shared" si="1"/>
        <v>15</v>
      </c>
    </row>
    <row r="21" spans="1:7" ht="30" x14ac:dyDescent="0.2">
      <c r="A21" s="148">
        <v>9</v>
      </c>
      <c r="B21" s="149" t="s">
        <v>838</v>
      </c>
      <c r="C21" s="43" t="s">
        <v>846</v>
      </c>
      <c r="D21" s="40" t="s">
        <v>156</v>
      </c>
      <c r="E21" s="30" t="s">
        <v>294</v>
      </c>
      <c r="F21" s="218">
        <f t="shared" si="0"/>
        <v>5</v>
      </c>
      <c r="G21" s="218">
        <f t="shared" si="1"/>
        <v>10</v>
      </c>
    </row>
    <row r="22" spans="1:7" ht="15" x14ac:dyDescent="0.2">
      <c r="A22" s="148">
        <v>10</v>
      </c>
      <c r="B22" s="149" t="s">
        <v>847</v>
      </c>
      <c r="C22" s="43" t="s">
        <v>848</v>
      </c>
      <c r="D22" s="40" t="s">
        <v>156</v>
      </c>
      <c r="E22" s="30" t="s">
        <v>294</v>
      </c>
      <c r="F22" s="218">
        <f t="shared" si="0"/>
        <v>5</v>
      </c>
      <c r="G22" s="218">
        <f t="shared" si="1"/>
        <v>10</v>
      </c>
    </row>
    <row r="23" spans="1:7" ht="30" x14ac:dyDescent="0.2">
      <c r="A23" s="148">
        <v>11</v>
      </c>
      <c r="B23" s="149" t="s">
        <v>847</v>
      </c>
      <c r="C23" s="43" t="s">
        <v>849</v>
      </c>
      <c r="D23" s="40" t="s">
        <v>156</v>
      </c>
      <c r="E23" s="30" t="s">
        <v>294</v>
      </c>
      <c r="F23" s="218">
        <f t="shared" si="0"/>
        <v>5</v>
      </c>
      <c r="G23" s="218">
        <f t="shared" si="1"/>
        <v>10</v>
      </c>
    </row>
    <row r="24" spans="1:7" ht="15" x14ac:dyDescent="0.2">
      <c r="A24" s="148">
        <v>12</v>
      </c>
      <c r="B24" s="149" t="s">
        <v>847</v>
      </c>
      <c r="C24" s="43" t="s">
        <v>850</v>
      </c>
      <c r="D24" s="40" t="s">
        <v>156</v>
      </c>
      <c r="E24" s="30" t="s">
        <v>294</v>
      </c>
      <c r="F24" s="218">
        <f t="shared" si="0"/>
        <v>5</v>
      </c>
      <c r="G24" s="218">
        <f t="shared" si="1"/>
        <v>10</v>
      </c>
    </row>
    <row r="25" spans="1:7" ht="15" x14ac:dyDescent="0.2">
      <c r="A25" s="148">
        <v>13</v>
      </c>
      <c r="B25" s="149" t="s">
        <v>689</v>
      </c>
      <c r="C25" s="41" t="s">
        <v>690</v>
      </c>
      <c r="D25" s="40" t="s">
        <v>150</v>
      </c>
      <c r="E25" s="30" t="s">
        <v>294</v>
      </c>
      <c r="F25" s="218">
        <f t="shared" si="0"/>
        <v>5</v>
      </c>
      <c r="G25" s="218">
        <f t="shared" si="1"/>
        <v>15</v>
      </c>
    </row>
    <row r="26" spans="1:7" ht="15" x14ac:dyDescent="0.2">
      <c r="A26" s="148">
        <v>14</v>
      </c>
      <c r="B26" s="149" t="s">
        <v>689</v>
      </c>
      <c r="C26" s="39" t="s">
        <v>691</v>
      </c>
      <c r="D26" s="40" t="s">
        <v>156</v>
      </c>
      <c r="E26" s="30" t="s">
        <v>294</v>
      </c>
      <c r="F26" s="218">
        <f t="shared" si="0"/>
        <v>5</v>
      </c>
      <c r="G26" s="218">
        <f t="shared" si="1"/>
        <v>10</v>
      </c>
    </row>
    <row r="27" spans="1:7" ht="30" x14ac:dyDescent="0.2">
      <c r="A27" s="148">
        <v>15</v>
      </c>
      <c r="B27" s="149" t="s">
        <v>689</v>
      </c>
      <c r="C27" s="42" t="s">
        <v>692</v>
      </c>
      <c r="D27" s="40" t="s">
        <v>156</v>
      </c>
      <c r="E27" s="30" t="s">
        <v>294</v>
      </c>
      <c r="F27" s="218">
        <f t="shared" si="0"/>
        <v>5</v>
      </c>
      <c r="G27" s="218">
        <f t="shared" si="1"/>
        <v>10</v>
      </c>
    </row>
    <row r="28" spans="1:7" ht="15" x14ac:dyDescent="0.2">
      <c r="A28" s="148">
        <v>16</v>
      </c>
      <c r="B28" s="149" t="s">
        <v>689</v>
      </c>
      <c r="C28" s="39" t="s">
        <v>693</v>
      </c>
      <c r="D28" s="40" t="s">
        <v>156</v>
      </c>
      <c r="E28" s="30" t="s">
        <v>294</v>
      </c>
      <c r="F28" s="218">
        <f t="shared" si="0"/>
        <v>5</v>
      </c>
      <c r="G28" s="218">
        <f t="shared" si="1"/>
        <v>10</v>
      </c>
    </row>
    <row r="29" spans="1:7" ht="30" x14ac:dyDescent="0.2">
      <c r="A29" s="148">
        <v>17</v>
      </c>
      <c r="B29" s="149" t="s">
        <v>694</v>
      </c>
      <c r="C29" s="43" t="s">
        <v>695</v>
      </c>
      <c r="D29" s="40" t="s">
        <v>150</v>
      </c>
      <c r="E29" s="30" t="s">
        <v>294</v>
      </c>
      <c r="F29" s="218">
        <f t="shared" si="0"/>
        <v>5</v>
      </c>
      <c r="G29" s="218">
        <f t="shared" si="1"/>
        <v>15</v>
      </c>
    </row>
    <row r="30" spans="1:7" ht="30" x14ac:dyDescent="0.2">
      <c r="A30" s="148">
        <v>18</v>
      </c>
      <c r="B30" s="149" t="s">
        <v>694</v>
      </c>
      <c r="C30" s="39" t="s">
        <v>696</v>
      </c>
      <c r="D30" s="150" t="s">
        <v>150</v>
      </c>
      <c r="E30" s="30" t="s">
        <v>294</v>
      </c>
      <c r="F30" s="218">
        <f t="shared" si="0"/>
        <v>5</v>
      </c>
      <c r="G30" s="218">
        <f t="shared" si="1"/>
        <v>15</v>
      </c>
    </row>
    <row r="31" spans="1:7" ht="30" x14ac:dyDescent="0.2">
      <c r="A31" s="148">
        <v>19</v>
      </c>
      <c r="B31" s="149" t="s">
        <v>694</v>
      </c>
      <c r="C31" s="43" t="s">
        <v>697</v>
      </c>
      <c r="D31" s="150" t="s">
        <v>330</v>
      </c>
      <c r="E31" s="30" t="s">
        <v>294</v>
      </c>
      <c r="F31" s="218">
        <f t="shared" si="0"/>
        <v>5</v>
      </c>
      <c r="G31" s="218">
        <f t="shared" si="1"/>
        <v>5</v>
      </c>
    </row>
    <row r="32" spans="1:7" ht="30" x14ac:dyDescent="0.2">
      <c r="A32" s="148">
        <v>20</v>
      </c>
      <c r="B32" s="149" t="s">
        <v>694</v>
      </c>
      <c r="C32" s="43" t="s">
        <v>698</v>
      </c>
      <c r="D32" s="150" t="s">
        <v>150</v>
      </c>
      <c r="E32" s="30" t="s">
        <v>294</v>
      </c>
      <c r="F32" s="218">
        <f t="shared" si="0"/>
        <v>5</v>
      </c>
      <c r="G32" s="218">
        <f t="shared" si="1"/>
        <v>15</v>
      </c>
    </row>
    <row r="33" spans="1:7" ht="30" x14ac:dyDescent="0.2">
      <c r="A33" s="148">
        <v>21</v>
      </c>
      <c r="B33" s="149" t="s">
        <v>694</v>
      </c>
      <c r="C33" s="42" t="s">
        <v>699</v>
      </c>
      <c r="D33" s="150" t="s">
        <v>330</v>
      </c>
      <c r="E33" s="30" t="s">
        <v>294</v>
      </c>
      <c r="F33" s="218">
        <f t="shared" si="0"/>
        <v>5</v>
      </c>
      <c r="G33" s="218">
        <f t="shared" si="1"/>
        <v>5</v>
      </c>
    </row>
    <row r="34" spans="1:7" ht="30" x14ac:dyDescent="0.2">
      <c r="A34" s="148">
        <v>22</v>
      </c>
      <c r="B34" s="149" t="s">
        <v>700</v>
      </c>
      <c r="C34" s="42" t="s">
        <v>701</v>
      </c>
      <c r="D34" s="150" t="s">
        <v>150</v>
      </c>
      <c r="E34" s="30" t="s">
        <v>294</v>
      </c>
      <c r="F34" s="218">
        <f t="shared" si="0"/>
        <v>5</v>
      </c>
      <c r="G34" s="218">
        <f t="shared" si="1"/>
        <v>15</v>
      </c>
    </row>
    <row r="35" spans="1:7" ht="30" x14ac:dyDescent="0.2">
      <c r="A35" s="148">
        <v>23</v>
      </c>
      <c r="B35" s="149" t="s">
        <v>700</v>
      </c>
      <c r="C35" s="82" t="s">
        <v>702</v>
      </c>
      <c r="D35" s="150" t="s">
        <v>150</v>
      </c>
      <c r="E35" s="30" t="s">
        <v>294</v>
      </c>
      <c r="F35" s="218">
        <f t="shared" si="0"/>
        <v>5</v>
      </c>
      <c r="G35" s="218">
        <f t="shared" si="1"/>
        <v>15</v>
      </c>
    </row>
    <row r="36" spans="1:7" ht="30" x14ac:dyDescent="0.2">
      <c r="A36" s="148">
        <v>24</v>
      </c>
      <c r="B36" s="149" t="s">
        <v>700</v>
      </c>
      <c r="C36" s="43" t="s">
        <v>703</v>
      </c>
      <c r="D36" s="40" t="s">
        <v>150</v>
      </c>
      <c r="E36" s="30" t="s">
        <v>294</v>
      </c>
      <c r="F36" s="218">
        <f t="shared" si="0"/>
        <v>5</v>
      </c>
      <c r="G36" s="218">
        <f t="shared" si="1"/>
        <v>15</v>
      </c>
    </row>
    <row r="37" spans="1:7" ht="30" x14ac:dyDescent="0.2">
      <c r="A37" s="148">
        <v>25</v>
      </c>
      <c r="B37" s="149" t="s">
        <v>700</v>
      </c>
      <c r="C37" s="43" t="s">
        <v>704</v>
      </c>
      <c r="D37" s="150" t="s">
        <v>150</v>
      </c>
      <c r="E37" s="30" t="s">
        <v>294</v>
      </c>
      <c r="F37" s="218">
        <f t="shared" si="0"/>
        <v>5</v>
      </c>
      <c r="G37" s="218">
        <f t="shared" si="1"/>
        <v>15</v>
      </c>
    </row>
    <row r="38" spans="1:7" ht="30" x14ac:dyDescent="0.2">
      <c r="A38" s="148">
        <v>26</v>
      </c>
      <c r="B38" s="149" t="s">
        <v>700</v>
      </c>
      <c r="C38" s="43" t="s">
        <v>705</v>
      </c>
      <c r="D38" s="40" t="s">
        <v>156</v>
      </c>
      <c r="E38" s="30" t="s">
        <v>294</v>
      </c>
      <c r="F38" s="218">
        <f t="shared" si="0"/>
        <v>5</v>
      </c>
      <c r="G38" s="218">
        <f t="shared" si="1"/>
        <v>10</v>
      </c>
    </row>
    <row r="39" spans="1:7" ht="30" x14ac:dyDescent="0.2">
      <c r="A39" s="148">
        <v>27</v>
      </c>
      <c r="B39" s="149" t="s">
        <v>706</v>
      </c>
      <c r="C39" s="43" t="s">
        <v>707</v>
      </c>
      <c r="D39" s="40" t="s">
        <v>150</v>
      </c>
      <c r="E39" s="30" t="s">
        <v>294</v>
      </c>
      <c r="F39" s="218">
        <f t="shared" si="0"/>
        <v>5</v>
      </c>
      <c r="G39" s="218">
        <f t="shared" si="1"/>
        <v>15</v>
      </c>
    </row>
    <row r="40" spans="1:7" ht="30" x14ac:dyDescent="0.2">
      <c r="A40" s="148">
        <v>28</v>
      </c>
      <c r="B40" s="149" t="s">
        <v>706</v>
      </c>
      <c r="C40" s="42" t="s">
        <v>708</v>
      </c>
      <c r="D40" s="40" t="s">
        <v>156</v>
      </c>
      <c r="E40" s="30" t="s">
        <v>294</v>
      </c>
      <c r="F40" s="218">
        <f t="shared" si="0"/>
        <v>5</v>
      </c>
      <c r="G40" s="218">
        <f t="shared" si="1"/>
        <v>10</v>
      </c>
    </row>
    <row r="41" spans="1:7" ht="30" x14ac:dyDescent="0.2">
      <c r="A41" s="148">
        <v>29</v>
      </c>
      <c r="B41" s="149" t="s">
        <v>706</v>
      </c>
      <c r="C41" s="39" t="s">
        <v>709</v>
      </c>
      <c r="D41" s="40" t="s">
        <v>150</v>
      </c>
      <c r="E41" s="30" t="s">
        <v>294</v>
      </c>
      <c r="F41" s="218">
        <f t="shared" si="0"/>
        <v>5</v>
      </c>
      <c r="G41" s="218">
        <f t="shared" si="1"/>
        <v>15</v>
      </c>
    </row>
    <row r="42" spans="1:7" ht="30" x14ac:dyDescent="0.2">
      <c r="A42" s="148">
        <v>30</v>
      </c>
      <c r="B42" s="149" t="s">
        <v>706</v>
      </c>
      <c r="C42" s="39" t="s">
        <v>710</v>
      </c>
      <c r="D42" s="40" t="s">
        <v>156</v>
      </c>
      <c r="E42" s="30" t="s">
        <v>294</v>
      </c>
      <c r="F42" s="218">
        <f t="shared" si="0"/>
        <v>5</v>
      </c>
      <c r="G42" s="218">
        <f t="shared" si="1"/>
        <v>10</v>
      </c>
    </row>
    <row r="43" spans="1:7" ht="30" x14ac:dyDescent="0.2">
      <c r="A43" s="148">
        <v>31</v>
      </c>
      <c r="B43" s="149" t="s">
        <v>706</v>
      </c>
      <c r="C43" s="39" t="s">
        <v>711</v>
      </c>
      <c r="D43" s="40" t="s">
        <v>150</v>
      </c>
      <c r="E43" s="30" t="s">
        <v>294</v>
      </c>
      <c r="F43" s="218">
        <f t="shared" si="0"/>
        <v>5</v>
      </c>
      <c r="G43" s="218">
        <f t="shared" si="1"/>
        <v>15</v>
      </c>
    </row>
    <row r="44" spans="1:7" ht="15" x14ac:dyDescent="0.2">
      <c r="A44" s="148">
        <v>32</v>
      </c>
      <c r="B44" s="149" t="s">
        <v>712</v>
      </c>
      <c r="C44" s="43" t="s">
        <v>713</v>
      </c>
      <c r="D44" s="40" t="s">
        <v>156</v>
      </c>
      <c r="E44" s="30" t="s">
        <v>294</v>
      </c>
      <c r="F44" s="218">
        <f t="shared" si="0"/>
        <v>5</v>
      </c>
      <c r="G44" s="218">
        <f t="shared" si="1"/>
        <v>10</v>
      </c>
    </row>
    <row r="45" spans="1:7" ht="15" x14ac:dyDescent="0.2">
      <c r="A45" s="148">
        <v>33</v>
      </c>
      <c r="B45" s="149" t="s">
        <v>712</v>
      </c>
      <c r="C45" s="39" t="s">
        <v>714</v>
      </c>
      <c r="D45" s="40" t="s">
        <v>156</v>
      </c>
      <c r="E45" s="30" t="s">
        <v>294</v>
      </c>
      <c r="F45" s="218">
        <f t="shared" ref="F45:F72" si="2">VLOOKUP(E45,$A$5:$B$9,2,FALSE)</f>
        <v>5</v>
      </c>
      <c r="G45" s="218">
        <f t="shared" si="1"/>
        <v>10</v>
      </c>
    </row>
    <row r="46" spans="1:7" ht="15" x14ac:dyDescent="0.2">
      <c r="A46" s="148">
        <v>34</v>
      </c>
      <c r="B46" s="149" t="s">
        <v>712</v>
      </c>
      <c r="C46" s="39" t="s">
        <v>715</v>
      </c>
      <c r="D46" s="40" t="s">
        <v>156</v>
      </c>
      <c r="E46" s="30" t="s">
        <v>294</v>
      </c>
      <c r="F46" s="218">
        <f t="shared" si="2"/>
        <v>5</v>
      </c>
      <c r="G46" s="218">
        <f t="shared" si="1"/>
        <v>10</v>
      </c>
    </row>
    <row r="47" spans="1:7" ht="30" x14ac:dyDescent="0.2">
      <c r="A47" s="148">
        <v>35</v>
      </c>
      <c r="B47" s="149" t="s">
        <v>716</v>
      </c>
      <c r="C47" s="43" t="s">
        <v>717</v>
      </c>
      <c r="D47" s="40" t="s">
        <v>330</v>
      </c>
      <c r="E47" s="30" t="s">
        <v>294</v>
      </c>
      <c r="F47" s="218">
        <f t="shared" si="2"/>
        <v>5</v>
      </c>
      <c r="G47" s="218">
        <f t="shared" si="1"/>
        <v>5</v>
      </c>
    </row>
    <row r="48" spans="1:7" ht="30" x14ac:dyDescent="0.2">
      <c r="A48" s="148">
        <v>36</v>
      </c>
      <c r="B48" s="149" t="s">
        <v>718</v>
      </c>
      <c r="C48" s="39" t="s">
        <v>719</v>
      </c>
      <c r="D48" s="150" t="s">
        <v>150</v>
      </c>
      <c r="E48" s="30" t="s">
        <v>294</v>
      </c>
      <c r="F48" s="218">
        <f t="shared" si="2"/>
        <v>5</v>
      </c>
      <c r="G48" s="218">
        <f t="shared" si="1"/>
        <v>15</v>
      </c>
    </row>
    <row r="49" spans="1:7" ht="30" x14ac:dyDescent="0.2">
      <c r="A49" s="148">
        <v>37</v>
      </c>
      <c r="B49" s="149" t="s">
        <v>718</v>
      </c>
      <c r="C49" s="83" t="s">
        <v>720</v>
      </c>
      <c r="D49" s="150" t="s">
        <v>150</v>
      </c>
      <c r="E49" s="30" t="s">
        <v>294</v>
      </c>
      <c r="F49" s="218">
        <f t="shared" si="2"/>
        <v>5</v>
      </c>
      <c r="G49" s="218">
        <f t="shared" si="1"/>
        <v>15</v>
      </c>
    </row>
    <row r="50" spans="1:7" ht="30" x14ac:dyDescent="0.2">
      <c r="A50" s="148">
        <v>38</v>
      </c>
      <c r="B50" s="149" t="s">
        <v>718</v>
      </c>
      <c r="C50" s="39" t="s">
        <v>721</v>
      </c>
      <c r="D50" s="40" t="s">
        <v>330</v>
      </c>
      <c r="E50" s="30" t="s">
        <v>294</v>
      </c>
      <c r="F50" s="218">
        <f t="shared" si="2"/>
        <v>5</v>
      </c>
      <c r="G50" s="218">
        <f t="shared" si="1"/>
        <v>5</v>
      </c>
    </row>
    <row r="51" spans="1:7" ht="30" x14ac:dyDescent="0.2">
      <c r="A51" s="148">
        <v>39</v>
      </c>
      <c r="B51" s="149" t="s">
        <v>718</v>
      </c>
      <c r="C51" s="39" t="s">
        <v>722</v>
      </c>
      <c r="D51" s="150" t="s">
        <v>150</v>
      </c>
      <c r="E51" s="30" t="s">
        <v>294</v>
      </c>
      <c r="F51" s="218">
        <f t="shared" si="2"/>
        <v>5</v>
      </c>
      <c r="G51" s="218">
        <f t="shared" si="1"/>
        <v>15</v>
      </c>
    </row>
    <row r="52" spans="1:7" ht="30" x14ac:dyDescent="0.2">
      <c r="A52" s="148">
        <v>40</v>
      </c>
      <c r="B52" s="149" t="s">
        <v>723</v>
      </c>
      <c r="C52" s="84" t="s">
        <v>724</v>
      </c>
      <c r="D52" s="40" t="s">
        <v>150</v>
      </c>
      <c r="E52" s="30" t="s">
        <v>294</v>
      </c>
      <c r="F52" s="218">
        <f t="shared" si="2"/>
        <v>5</v>
      </c>
      <c r="G52" s="218">
        <f t="shared" si="1"/>
        <v>15</v>
      </c>
    </row>
    <row r="53" spans="1:7" ht="30" x14ac:dyDescent="0.2">
      <c r="A53" s="148">
        <v>41</v>
      </c>
      <c r="B53" s="149" t="s">
        <v>723</v>
      </c>
      <c r="C53" s="43" t="s">
        <v>725</v>
      </c>
      <c r="D53" s="40" t="s">
        <v>150</v>
      </c>
      <c r="E53" s="30" t="s">
        <v>294</v>
      </c>
      <c r="F53" s="218">
        <f t="shared" si="2"/>
        <v>5</v>
      </c>
      <c r="G53" s="218">
        <f t="shared" si="1"/>
        <v>15</v>
      </c>
    </row>
    <row r="54" spans="1:7" ht="30" x14ac:dyDescent="0.2">
      <c r="A54" s="148">
        <v>42</v>
      </c>
      <c r="B54" s="149" t="s">
        <v>723</v>
      </c>
      <c r="C54" s="43" t="s">
        <v>726</v>
      </c>
      <c r="D54" s="40" t="s">
        <v>156</v>
      </c>
      <c r="E54" s="30" t="s">
        <v>294</v>
      </c>
      <c r="F54" s="218">
        <f t="shared" si="2"/>
        <v>5</v>
      </c>
      <c r="G54" s="218">
        <f t="shared" si="1"/>
        <v>10</v>
      </c>
    </row>
    <row r="55" spans="1:7" ht="30" x14ac:dyDescent="0.2">
      <c r="A55" s="148">
        <v>43</v>
      </c>
      <c r="B55" s="149" t="s">
        <v>723</v>
      </c>
      <c r="C55" s="85" t="s">
        <v>727</v>
      </c>
      <c r="D55" s="86" t="s">
        <v>150</v>
      </c>
      <c r="E55" s="30" t="s">
        <v>294</v>
      </c>
      <c r="F55" s="218">
        <f t="shared" si="2"/>
        <v>5</v>
      </c>
      <c r="G55" s="218">
        <f t="shared" si="1"/>
        <v>15</v>
      </c>
    </row>
    <row r="56" spans="1:7" ht="30" x14ac:dyDescent="0.2">
      <c r="A56" s="148">
        <v>44</v>
      </c>
      <c r="B56" s="149" t="s">
        <v>723</v>
      </c>
      <c r="C56" s="87" t="s">
        <v>728</v>
      </c>
      <c r="D56" s="88" t="s">
        <v>150</v>
      </c>
      <c r="E56" s="30" t="s">
        <v>294</v>
      </c>
      <c r="F56" s="218">
        <f t="shared" si="2"/>
        <v>5</v>
      </c>
      <c r="G56" s="218">
        <f t="shared" si="1"/>
        <v>15</v>
      </c>
    </row>
    <row r="57" spans="1:7" ht="30" x14ac:dyDescent="0.2">
      <c r="A57" s="148">
        <v>45</v>
      </c>
      <c r="B57" s="149" t="s">
        <v>723</v>
      </c>
      <c r="C57" s="39" t="s">
        <v>729</v>
      </c>
      <c r="D57" s="40" t="s">
        <v>150</v>
      </c>
      <c r="E57" s="30" t="s">
        <v>294</v>
      </c>
      <c r="F57" s="218">
        <f t="shared" si="2"/>
        <v>5</v>
      </c>
      <c r="G57" s="218">
        <f t="shared" si="1"/>
        <v>15</v>
      </c>
    </row>
    <row r="58" spans="1:7" ht="30" x14ac:dyDescent="0.2">
      <c r="A58" s="148">
        <v>46</v>
      </c>
      <c r="B58" s="149" t="s">
        <v>723</v>
      </c>
      <c r="C58" s="39" t="s">
        <v>730</v>
      </c>
      <c r="D58" s="40" t="s">
        <v>150</v>
      </c>
      <c r="E58" s="30" t="s">
        <v>294</v>
      </c>
      <c r="F58" s="218">
        <f t="shared" si="2"/>
        <v>5</v>
      </c>
      <c r="G58" s="218">
        <f t="shared" si="1"/>
        <v>15</v>
      </c>
    </row>
    <row r="59" spans="1:7" ht="30" x14ac:dyDescent="0.2">
      <c r="A59" s="148">
        <v>47</v>
      </c>
      <c r="B59" s="149" t="s">
        <v>723</v>
      </c>
      <c r="C59" s="43" t="s">
        <v>731</v>
      </c>
      <c r="D59" s="40" t="s">
        <v>150</v>
      </c>
      <c r="E59" s="30" t="s">
        <v>294</v>
      </c>
      <c r="F59" s="218">
        <f t="shared" si="2"/>
        <v>5</v>
      </c>
      <c r="G59" s="218">
        <f t="shared" si="1"/>
        <v>15</v>
      </c>
    </row>
    <row r="60" spans="1:7" ht="30" x14ac:dyDescent="0.2">
      <c r="A60" s="148">
        <v>48</v>
      </c>
      <c r="B60" s="149" t="s">
        <v>723</v>
      </c>
      <c r="C60" s="43" t="s">
        <v>732</v>
      </c>
      <c r="D60" s="40" t="s">
        <v>150</v>
      </c>
      <c r="E60" s="30" t="s">
        <v>294</v>
      </c>
      <c r="F60" s="218">
        <f t="shared" si="2"/>
        <v>5</v>
      </c>
      <c r="G60" s="218">
        <f t="shared" si="1"/>
        <v>15</v>
      </c>
    </row>
    <row r="61" spans="1:7" ht="30" x14ac:dyDescent="0.2">
      <c r="A61" s="148">
        <v>49</v>
      </c>
      <c r="B61" s="149" t="s">
        <v>723</v>
      </c>
      <c r="C61" s="39" t="s">
        <v>733</v>
      </c>
      <c r="D61" s="40" t="s">
        <v>150</v>
      </c>
      <c r="E61" s="30" t="s">
        <v>294</v>
      </c>
      <c r="F61" s="218">
        <f t="shared" si="2"/>
        <v>5</v>
      </c>
      <c r="G61" s="218">
        <f t="shared" ref="G61:G72" si="3">IF(D61="H",F61*3,IF(D61="M",F61*2,IF(D61="L",F61*1)))</f>
        <v>15</v>
      </c>
    </row>
    <row r="62" spans="1:7" ht="15" x14ac:dyDescent="0.2">
      <c r="A62" s="148">
        <v>50</v>
      </c>
      <c r="B62" s="149" t="s">
        <v>734</v>
      </c>
      <c r="C62" s="39" t="s">
        <v>735</v>
      </c>
      <c r="D62" s="40" t="s">
        <v>150</v>
      </c>
      <c r="E62" s="30" t="s">
        <v>294</v>
      </c>
      <c r="F62" s="218">
        <f t="shared" si="2"/>
        <v>5</v>
      </c>
      <c r="G62" s="218">
        <f t="shared" si="3"/>
        <v>15</v>
      </c>
    </row>
    <row r="63" spans="1:7" ht="15" x14ac:dyDescent="0.2">
      <c r="A63" s="148">
        <v>51</v>
      </c>
      <c r="B63" s="149" t="s">
        <v>734</v>
      </c>
      <c r="C63" s="89" t="s">
        <v>736</v>
      </c>
      <c r="D63" s="90" t="s">
        <v>150</v>
      </c>
      <c r="E63" s="30" t="s">
        <v>294</v>
      </c>
      <c r="F63" s="218">
        <f t="shared" si="2"/>
        <v>5</v>
      </c>
      <c r="G63" s="218">
        <f t="shared" si="3"/>
        <v>15</v>
      </c>
    </row>
    <row r="64" spans="1:7" ht="30" x14ac:dyDescent="0.2">
      <c r="A64" s="148">
        <v>52</v>
      </c>
      <c r="B64" s="149" t="s">
        <v>737</v>
      </c>
      <c r="C64" s="91" t="s">
        <v>738</v>
      </c>
      <c r="D64" s="151" t="s">
        <v>150</v>
      </c>
      <c r="E64" s="30" t="s">
        <v>294</v>
      </c>
      <c r="F64" s="218">
        <f t="shared" si="2"/>
        <v>5</v>
      </c>
      <c r="G64" s="218">
        <f t="shared" si="3"/>
        <v>15</v>
      </c>
    </row>
    <row r="65" spans="1:7" ht="30" x14ac:dyDescent="0.2">
      <c r="A65" s="148">
        <v>53</v>
      </c>
      <c r="B65" s="149" t="s">
        <v>737</v>
      </c>
      <c r="C65" s="91" t="s">
        <v>739</v>
      </c>
      <c r="D65" s="151" t="s">
        <v>150</v>
      </c>
      <c r="E65" s="30" t="s">
        <v>294</v>
      </c>
      <c r="F65" s="218">
        <f t="shared" si="2"/>
        <v>5</v>
      </c>
      <c r="G65" s="218">
        <f t="shared" si="3"/>
        <v>15</v>
      </c>
    </row>
    <row r="66" spans="1:7" ht="30" x14ac:dyDescent="0.2">
      <c r="A66" s="148">
        <v>54</v>
      </c>
      <c r="B66" s="149" t="s">
        <v>737</v>
      </c>
      <c r="C66" s="92" t="s">
        <v>740</v>
      </c>
      <c r="D66" s="93" t="s">
        <v>156</v>
      </c>
      <c r="E66" s="30" t="s">
        <v>294</v>
      </c>
      <c r="F66" s="218">
        <f t="shared" si="2"/>
        <v>5</v>
      </c>
      <c r="G66" s="218">
        <f t="shared" si="3"/>
        <v>10</v>
      </c>
    </row>
    <row r="67" spans="1:7" ht="30" x14ac:dyDescent="0.2">
      <c r="A67" s="148">
        <v>55</v>
      </c>
      <c r="B67" s="149" t="s">
        <v>737</v>
      </c>
      <c r="C67" s="94" t="s">
        <v>741</v>
      </c>
      <c r="D67" s="152" t="s">
        <v>150</v>
      </c>
      <c r="E67" s="30" t="s">
        <v>294</v>
      </c>
      <c r="F67" s="218">
        <f t="shared" si="2"/>
        <v>5</v>
      </c>
      <c r="G67" s="218">
        <f t="shared" si="3"/>
        <v>15</v>
      </c>
    </row>
    <row r="68" spans="1:7" ht="30" x14ac:dyDescent="0.2">
      <c r="A68" s="148">
        <v>56</v>
      </c>
      <c r="B68" s="149" t="s">
        <v>742</v>
      </c>
      <c r="C68" s="95" t="s">
        <v>743</v>
      </c>
      <c r="D68" s="153" t="s">
        <v>156</v>
      </c>
      <c r="E68" s="30" t="s">
        <v>294</v>
      </c>
      <c r="F68" s="218">
        <f t="shared" si="2"/>
        <v>5</v>
      </c>
      <c r="G68" s="218">
        <f t="shared" si="3"/>
        <v>10</v>
      </c>
    </row>
    <row r="69" spans="1:7" ht="30" x14ac:dyDescent="0.2">
      <c r="A69" s="148">
        <v>57</v>
      </c>
      <c r="B69" s="149" t="s">
        <v>742</v>
      </c>
      <c r="C69" s="96" t="s">
        <v>744</v>
      </c>
      <c r="D69" s="97" t="s">
        <v>156</v>
      </c>
      <c r="E69" s="30" t="s">
        <v>294</v>
      </c>
      <c r="F69" s="218">
        <f t="shared" si="2"/>
        <v>5</v>
      </c>
      <c r="G69" s="218">
        <f t="shared" si="3"/>
        <v>10</v>
      </c>
    </row>
    <row r="70" spans="1:7" ht="30" x14ac:dyDescent="0.2">
      <c r="A70" s="148">
        <v>58</v>
      </c>
      <c r="B70" s="149" t="s">
        <v>742</v>
      </c>
      <c r="C70" s="39" t="s">
        <v>745</v>
      </c>
      <c r="D70" s="40" t="s">
        <v>156</v>
      </c>
      <c r="E70" s="30" t="s">
        <v>294</v>
      </c>
      <c r="F70" s="218">
        <f t="shared" si="2"/>
        <v>5</v>
      </c>
      <c r="G70" s="218">
        <f t="shared" si="3"/>
        <v>10</v>
      </c>
    </row>
    <row r="71" spans="1:7" ht="30" x14ac:dyDescent="0.2">
      <c r="A71" s="148">
        <v>59</v>
      </c>
      <c r="B71" s="149" t="s">
        <v>742</v>
      </c>
      <c r="C71" s="87" t="s">
        <v>746</v>
      </c>
      <c r="D71" s="154" t="s">
        <v>150</v>
      </c>
      <c r="E71" s="30" t="s">
        <v>294</v>
      </c>
      <c r="F71" s="218">
        <f t="shared" si="2"/>
        <v>5</v>
      </c>
      <c r="G71" s="218">
        <f t="shared" si="3"/>
        <v>15</v>
      </c>
    </row>
    <row r="72" spans="1:7" ht="30" x14ac:dyDescent="0.2">
      <c r="A72" s="148">
        <v>60</v>
      </c>
      <c r="B72" s="149" t="s">
        <v>367</v>
      </c>
      <c r="C72" s="43" t="s">
        <v>747</v>
      </c>
      <c r="D72" s="150" t="s">
        <v>150</v>
      </c>
      <c r="E72" s="30" t="s">
        <v>294</v>
      </c>
      <c r="F72" s="218">
        <f t="shared" si="2"/>
        <v>5</v>
      </c>
      <c r="G72" s="218">
        <f t="shared" si="3"/>
        <v>15</v>
      </c>
    </row>
    <row r="73" spans="1:7" ht="13.5" thickBot="1" x14ac:dyDescent="0.25">
      <c r="F73" s="219">
        <f>SUM(F13:F72)</f>
        <v>300</v>
      </c>
      <c r="G73" s="219">
        <f>SUM(G13:G72)</f>
        <v>750</v>
      </c>
    </row>
    <row r="74" spans="1:7" ht="14.25" thickTop="1" thickBot="1" x14ac:dyDescent="0.25">
      <c r="F74" s="31"/>
      <c r="G74" s="38"/>
    </row>
    <row r="75" spans="1:7" ht="25.5" customHeight="1" thickBot="1" x14ac:dyDescent="0.25">
      <c r="D75" s="283" t="s">
        <v>950</v>
      </c>
      <c r="E75" s="283"/>
      <c r="F75" s="284"/>
      <c r="G75" s="220">
        <f>G73/750</f>
        <v>1</v>
      </c>
    </row>
  </sheetData>
  <mergeCells count="5">
    <mergeCell ref="A3:B3"/>
    <mergeCell ref="D75:F75"/>
    <mergeCell ref="C3:G10"/>
    <mergeCell ref="A1:G1"/>
    <mergeCell ref="A2:G2"/>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G86"/>
  <sheetViews>
    <sheetView workbookViewId="0">
      <pane ySplit="2" topLeftCell="A73" activePane="bottomLeft" state="frozen"/>
      <selection pane="bottomLeft" activeCell="G86" sqref="G86"/>
    </sheetView>
  </sheetViews>
  <sheetFormatPr defaultRowHeight="12.75" x14ac:dyDescent="0.2"/>
  <cols>
    <col min="1" max="1" width="13.42578125" style="10" customWidth="1"/>
    <col min="2" max="2" width="19.28515625" style="10" customWidth="1"/>
    <col min="3" max="3" width="71.5703125" style="10" customWidth="1"/>
    <col min="4" max="4" width="9.140625" style="10"/>
    <col min="5" max="5" width="14.42578125" style="10" customWidth="1"/>
    <col min="6" max="6" width="11.7109375" style="10" customWidth="1"/>
    <col min="7" max="7" width="19.140625" style="10" customWidth="1"/>
    <col min="8" max="16384" width="9.140625" style="10"/>
  </cols>
  <sheetData>
    <row r="1" spans="1:7" ht="15" customHeight="1" x14ac:dyDescent="0.2">
      <c r="A1" s="289" t="s">
        <v>312</v>
      </c>
      <c r="B1" s="289"/>
      <c r="C1" s="289"/>
      <c r="D1" s="289"/>
      <c r="E1" s="289"/>
      <c r="F1" s="289"/>
      <c r="G1" s="289"/>
    </row>
    <row r="2" spans="1:7" ht="23.25" customHeight="1" x14ac:dyDescent="0.2">
      <c r="A2" s="288" t="s">
        <v>864</v>
      </c>
      <c r="B2" s="288"/>
      <c r="C2" s="288"/>
      <c r="D2" s="288"/>
      <c r="E2" s="288"/>
      <c r="F2" s="288"/>
      <c r="G2" s="288"/>
    </row>
    <row r="3" spans="1:7" ht="25.5" customHeight="1" x14ac:dyDescent="0.2">
      <c r="A3" s="285" t="s">
        <v>299</v>
      </c>
      <c r="B3" s="285"/>
      <c r="C3" s="286"/>
      <c r="D3" s="287"/>
      <c r="E3" s="287"/>
      <c r="F3" s="287"/>
      <c r="G3" s="287"/>
    </row>
    <row r="4" spans="1:7" x14ac:dyDescent="0.2">
      <c r="A4" s="21" t="s">
        <v>303</v>
      </c>
      <c r="B4" s="21" t="s">
        <v>302</v>
      </c>
      <c r="C4" s="286"/>
      <c r="D4" s="287"/>
      <c r="E4" s="287"/>
      <c r="F4" s="287"/>
      <c r="G4" s="287"/>
    </row>
    <row r="5" spans="1:7" x14ac:dyDescent="0.2">
      <c r="A5" s="6" t="s">
        <v>294</v>
      </c>
      <c r="B5" s="22">
        <v>5</v>
      </c>
      <c r="C5" s="286"/>
      <c r="D5" s="287"/>
      <c r="E5" s="287"/>
      <c r="F5" s="287"/>
      <c r="G5" s="287"/>
    </row>
    <row r="6" spans="1:7" x14ac:dyDescent="0.2">
      <c r="A6" s="6" t="s">
        <v>295</v>
      </c>
      <c r="B6" s="22">
        <v>4</v>
      </c>
      <c r="C6" s="286"/>
      <c r="D6" s="287"/>
      <c r="E6" s="287"/>
      <c r="F6" s="287"/>
      <c r="G6" s="287"/>
    </row>
    <row r="7" spans="1:7" x14ac:dyDescent="0.2">
      <c r="A7" s="6" t="s">
        <v>296</v>
      </c>
      <c r="B7" s="22">
        <v>3</v>
      </c>
      <c r="C7" s="286"/>
      <c r="D7" s="287"/>
      <c r="E7" s="287"/>
      <c r="F7" s="287"/>
      <c r="G7" s="287"/>
    </row>
    <row r="8" spans="1:7" x14ac:dyDescent="0.2">
      <c r="A8" s="6" t="s">
        <v>156</v>
      </c>
      <c r="B8" s="22">
        <v>2</v>
      </c>
      <c r="C8" s="286"/>
      <c r="D8" s="287"/>
      <c r="E8" s="287"/>
      <c r="F8" s="287"/>
      <c r="G8" s="287"/>
    </row>
    <row r="9" spans="1:7" x14ac:dyDescent="0.2">
      <c r="A9" s="6" t="s">
        <v>297</v>
      </c>
      <c r="B9" s="22">
        <v>1</v>
      </c>
      <c r="C9" s="286"/>
      <c r="D9" s="287"/>
      <c r="E9" s="287"/>
      <c r="F9" s="287"/>
      <c r="G9" s="287"/>
    </row>
    <row r="10" spans="1:7" x14ac:dyDescent="0.2">
      <c r="A10" s="6" t="s">
        <v>298</v>
      </c>
      <c r="B10" s="22">
        <v>0</v>
      </c>
      <c r="C10" s="286"/>
      <c r="D10" s="287"/>
      <c r="E10" s="287"/>
      <c r="F10" s="287"/>
      <c r="G10" s="287"/>
    </row>
    <row r="12" spans="1:7" ht="38.25" x14ac:dyDescent="0.2">
      <c r="A12" s="25" t="s">
        <v>144</v>
      </c>
      <c r="B12" s="26" t="s">
        <v>145</v>
      </c>
      <c r="C12" s="26" t="s">
        <v>146</v>
      </c>
      <c r="D12" s="25" t="s">
        <v>147</v>
      </c>
      <c r="E12" s="25" t="s">
        <v>300</v>
      </c>
      <c r="F12" s="174" t="s">
        <v>301</v>
      </c>
      <c r="G12" s="174" t="s">
        <v>316</v>
      </c>
    </row>
    <row r="13" spans="1:7" ht="30" x14ac:dyDescent="0.2">
      <c r="A13" s="36">
        <v>1</v>
      </c>
      <c r="B13" s="37" t="s">
        <v>748</v>
      </c>
      <c r="C13" s="39" t="s">
        <v>749</v>
      </c>
      <c r="D13" s="40" t="s">
        <v>150</v>
      </c>
      <c r="E13" s="30" t="s">
        <v>294</v>
      </c>
      <c r="F13" s="218">
        <f>VLOOKUP(E13,$A$5:$B$10,2,FALSE)</f>
        <v>5</v>
      </c>
      <c r="G13" s="218">
        <f>IF(D13="H",F13*3,IF(D13="M",F13*2,IF(D13="L",F13*1)))</f>
        <v>15</v>
      </c>
    </row>
    <row r="14" spans="1:7" ht="30" x14ac:dyDescent="0.2">
      <c r="A14" s="36">
        <f t="shared" ref="A14:A77" si="0">+A13+1</f>
        <v>2</v>
      </c>
      <c r="B14" s="37" t="s">
        <v>748</v>
      </c>
      <c r="C14" s="39" t="s">
        <v>750</v>
      </c>
      <c r="D14" s="40" t="s">
        <v>150</v>
      </c>
      <c r="E14" s="30" t="s">
        <v>294</v>
      </c>
      <c r="F14" s="218">
        <f t="shared" ref="F14:F77" si="1">VLOOKUP(E14,$A$5:$B$10,2,FALSE)</f>
        <v>5</v>
      </c>
      <c r="G14" s="218">
        <f t="shared" ref="G14:G77" si="2">IF(D14="H",F14*3,IF(D14="M",F14*2,IF(D14="L",F14*1)))</f>
        <v>15</v>
      </c>
    </row>
    <row r="15" spans="1:7" ht="30" x14ac:dyDescent="0.2">
      <c r="A15" s="36">
        <f t="shared" si="0"/>
        <v>3</v>
      </c>
      <c r="B15" s="37" t="s">
        <v>748</v>
      </c>
      <c r="C15" s="39" t="s">
        <v>751</v>
      </c>
      <c r="D15" s="40" t="s">
        <v>150</v>
      </c>
      <c r="E15" s="30" t="s">
        <v>294</v>
      </c>
      <c r="F15" s="218">
        <f t="shared" si="1"/>
        <v>5</v>
      </c>
      <c r="G15" s="218">
        <f t="shared" si="2"/>
        <v>15</v>
      </c>
    </row>
    <row r="16" spans="1:7" ht="30" x14ac:dyDescent="0.2">
      <c r="A16" s="36">
        <f t="shared" si="0"/>
        <v>4</v>
      </c>
      <c r="B16" s="37" t="s">
        <v>748</v>
      </c>
      <c r="C16" s="43" t="s">
        <v>752</v>
      </c>
      <c r="D16" s="40" t="s">
        <v>150</v>
      </c>
      <c r="E16" s="30" t="s">
        <v>294</v>
      </c>
      <c r="F16" s="218">
        <f t="shared" si="1"/>
        <v>5</v>
      </c>
      <c r="G16" s="218">
        <f t="shared" si="2"/>
        <v>15</v>
      </c>
    </row>
    <row r="17" spans="1:7" ht="45" x14ac:dyDescent="0.2">
      <c r="A17" s="36">
        <f t="shared" si="0"/>
        <v>5</v>
      </c>
      <c r="B17" s="37" t="s">
        <v>748</v>
      </c>
      <c r="C17" s="43" t="s">
        <v>753</v>
      </c>
      <c r="D17" s="40" t="s">
        <v>150</v>
      </c>
      <c r="E17" s="30" t="s">
        <v>294</v>
      </c>
      <c r="F17" s="218">
        <f t="shared" si="1"/>
        <v>5</v>
      </c>
      <c r="G17" s="218">
        <f t="shared" si="2"/>
        <v>15</v>
      </c>
    </row>
    <row r="18" spans="1:7" ht="30" x14ac:dyDescent="0.2">
      <c r="A18" s="36">
        <f t="shared" si="0"/>
        <v>6</v>
      </c>
      <c r="B18" s="37" t="s">
        <v>748</v>
      </c>
      <c r="C18" s="43" t="s">
        <v>754</v>
      </c>
      <c r="D18" s="40" t="s">
        <v>150</v>
      </c>
      <c r="E18" s="30" t="s">
        <v>294</v>
      </c>
      <c r="F18" s="218">
        <f t="shared" si="1"/>
        <v>5</v>
      </c>
      <c r="G18" s="218">
        <f t="shared" si="2"/>
        <v>15</v>
      </c>
    </row>
    <row r="19" spans="1:7" ht="60" x14ac:dyDescent="0.2">
      <c r="A19" s="36">
        <f t="shared" si="0"/>
        <v>7</v>
      </c>
      <c r="B19" s="37" t="s">
        <v>748</v>
      </c>
      <c r="C19" s="43" t="s">
        <v>755</v>
      </c>
      <c r="D19" s="40" t="s">
        <v>150</v>
      </c>
      <c r="E19" s="30" t="s">
        <v>294</v>
      </c>
      <c r="F19" s="218">
        <f t="shared" si="1"/>
        <v>5</v>
      </c>
      <c r="G19" s="218">
        <f t="shared" si="2"/>
        <v>15</v>
      </c>
    </row>
    <row r="20" spans="1:7" ht="30" x14ac:dyDescent="0.2">
      <c r="A20" s="36">
        <f t="shared" si="0"/>
        <v>8</v>
      </c>
      <c r="B20" s="37" t="s">
        <v>748</v>
      </c>
      <c r="C20" s="42" t="s">
        <v>756</v>
      </c>
      <c r="D20" s="40" t="s">
        <v>150</v>
      </c>
      <c r="E20" s="30" t="s">
        <v>294</v>
      </c>
      <c r="F20" s="218">
        <f t="shared" si="1"/>
        <v>5</v>
      </c>
      <c r="G20" s="218">
        <f t="shared" si="2"/>
        <v>15</v>
      </c>
    </row>
    <row r="21" spans="1:7" ht="30" x14ac:dyDescent="0.2">
      <c r="A21" s="36">
        <f t="shared" si="0"/>
        <v>9</v>
      </c>
      <c r="B21" s="37" t="s">
        <v>748</v>
      </c>
      <c r="C21" s="42" t="s">
        <v>757</v>
      </c>
      <c r="D21" s="40" t="s">
        <v>150</v>
      </c>
      <c r="E21" s="30" t="s">
        <v>294</v>
      </c>
      <c r="F21" s="218">
        <f t="shared" si="1"/>
        <v>5</v>
      </c>
      <c r="G21" s="218">
        <f t="shared" si="2"/>
        <v>15</v>
      </c>
    </row>
    <row r="22" spans="1:7" ht="30" x14ac:dyDescent="0.2">
      <c r="A22" s="36">
        <f t="shared" si="0"/>
        <v>10</v>
      </c>
      <c r="B22" s="37" t="s">
        <v>748</v>
      </c>
      <c r="C22" s="43" t="s">
        <v>758</v>
      </c>
      <c r="D22" s="40" t="s">
        <v>150</v>
      </c>
      <c r="E22" s="30" t="s">
        <v>294</v>
      </c>
      <c r="F22" s="218">
        <f t="shared" si="1"/>
        <v>5</v>
      </c>
      <c r="G22" s="218">
        <f t="shared" si="2"/>
        <v>15</v>
      </c>
    </row>
    <row r="23" spans="1:7" ht="45" x14ac:dyDescent="0.2">
      <c r="A23" s="36">
        <f t="shared" si="0"/>
        <v>11</v>
      </c>
      <c r="B23" s="37" t="s">
        <v>748</v>
      </c>
      <c r="C23" s="39" t="s">
        <v>759</v>
      </c>
      <c r="D23" s="40" t="s">
        <v>150</v>
      </c>
      <c r="E23" s="30" t="s">
        <v>294</v>
      </c>
      <c r="F23" s="218">
        <f t="shared" si="1"/>
        <v>5</v>
      </c>
      <c r="G23" s="218">
        <f t="shared" si="2"/>
        <v>15</v>
      </c>
    </row>
    <row r="24" spans="1:7" ht="30" x14ac:dyDescent="0.2">
      <c r="A24" s="36">
        <f t="shared" si="0"/>
        <v>12</v>
      </c>
      <c r="B24" s="37" t="s">
        <v>748</v>
      </c>
      <c r="C24" s="39" t="s">
        <v>760</v>
      </c>
      <c r="D24" s="40" t="s">
        <v>150</v>
      </c>
      <c r="E24" s="30" t="s">
        <v>294</v>
      </c>
      <c r="F24" s="218">
        <f t="shared" si="1"/>
        <v>5</v>
      </c>
      <c r="G24" s="218">
        <f t="shared" si="2"/>
        <v>15</v>
      </c>
    </row>
    <row r="25" spans="1:7" ht="30" x14ac:dyDescent="0.2">
      <c r="A25" s="36">
        <f t="shared" si="0"/>
        <v>13</v>
      </c>
      <c r="B25" s="37" t="s">
        <v>748</v>
      </c>
      <c r="C25" s="39" t="s">
        <v>761</v>
      </c>
      <c r="D25" s="40" t="s">
        <v>150</v>
      </c>
      <c r="E25" s="30" t="s">
        <v>294</v>
      </c>
      <c r="F25" s="218">
        <f t="shared" si="1"/>
        <v>5</v>
      </c>
      <c r="G25" s="218">
        <f t="shared" si="2"/>
        <v>15</v>
      </c>
    </row>
    <row r="26" spans="1:7" ht="30" x14ac:dyDescent="0.2">
      <c r="A26" s="36">
        <f t="shared" si="0"/>
        <v>14</v>
      </c>
      <c r="B26" s="37" t="s">
        <v>762</v>
      </c>
      <c r="C26" s="42" t="s">
        <v>763</v>
      </c>
      <c r="D26" s="40" t="s">
        <v>150</v>
      </c>
      <c r="E26" s="30" t="s">
        <v>294</v>
      </c>
      <c r="F26" s="218">
        <f t="shared" si="1"/>
        <v>5</v>
      </c>
      <c r="G26" s="218">
        <f t="shared" si="2"/>
        <v>15</v>
      </c>
    </row>
    <row r="27" spans="1:7" ht="30" x14ac:dyDescent="0.2">
      <c r="A27" s="36">
        <f t="shared" si="0"/>
        <v>15</v>
      </c>
      <c r="B27" s="37" t="s">
        <v>762</v>
      </c>
      <c r="C27" s="39" t="s">
        <v>764</v>
      </c>
      <c r="D27" s="40" t="s">
        <v>150</v>
      </c>
      <c r="E27" s="30" t="s">
        <v>294</v>
      </c>
      <c r="F27" s="218">
        <f t="shared" si="1"/>
        <v>5</v>
      </c>
      <c r="G27" s="218">
        <f t="shared" si="2"/>
        <v>15</v>
      </c>
    </row>
    <row r="28" spans="1:7" ht="30" x14ac:dyDescent="0.2">
      <c r="A28" s="36">
        <f t="shared" si="0"/>
        <v>16</v>
      </c>
      <c r="B28" s="37" t="s">
        <v>762</v>
      </c>
      <c r="C28" s="42" t="s">
        <v>765</v>
      </c>
      <c r="D28" s="40" t="s">
        <v>150</v>
      </c>
      <c r="E28" s="30" t="s">
        <v>294</v>
      </c>
      <c r="F28" s="218">
        <f t="shared" si="1"/>
        <v>5</v>
      </c>
      <c r="G28" s="218">
        <f t="shared" si="2"/>
        <v>15</v>
      </c>
    </row>
    <row r="29" spans="1:7" ht="30" x14ac:dyDescent="0.2">
      <c r="A29" s="36">
        <f t="shared" si="0"/>
        <v>17</v>
      </c>
      <c r="B29" s="37" t="s">
        <v>766</v>
      </c>
      <c r="C29" s="39" t="s">
        <v>767</v>
      </c>
      <c r="D29" s="40" t="s">
        <v>150</v>
      </c>
      <c r="E29" s="30" t="s">
        <v>294</v>
      </c>
      <c r="F29" s="218">
        <f t="shared" si="1"/>
        <v>5</v>
      </c>
      <c r="G29" s="218">
        <f t="shared" si="2"/>
        <v>15</v>
      </c>
    </row>
    <row r="30" spans="1:7" ht="30" x14ac:dyDescent="0.2">
      <c r="A30" s="36">
        <f t="shared" si="0"/>
        <v>18</v>
      </c>
      <c r="B30" s="37" t="s">
        <v>766</v>
      </c>
      <c r="C30" s="43" t="s">
        <v>768</v>
      </c>
      <c r="D30" s="40" t="s">
        <v>150</v>
      </c>
      <c r="E30" s="30" t="s">
        <v>294</v>
      </c>
      <c r="F30" s="218">
        <f t="shared" si="1"/>
        <v>5</v>
      </c>
      <c r="G30" s="218">
        <f t="shared" si="2"/>
        <v>15</v>
      </c>
    </row>
    <row r="31" spans="1:7" ht="30" x14ac:dyDescent="0.2">
      <c r="A31" s="36">
        <f t="shared" si="0"/>
        <v>19</v>
      </c>
      <c r="B31" s="37" t="s">
        <v>766</v>
      </c>
      <c r="C31" s="43" t="s">
        <v>769</v>
      </c>
      <c r="D31" s="40" t="s">
        <v>150</v>
      </c>
      <c r="E31" s="30" t="s">
        <v>294</v>
      </c>
      <c r="F31" s="218">
        <f t="shared" si="1"/>
        <v>5</v>
      </c>
      <c r="G31" s="218">
        <f t="shared" si="2"/>
        <v>15</v>
      </c>
    </row>
    <row r="32" spans="1:7" ht="30" x14ac:dyDescent="0.2">
      <c r="A32" s="36">
        <f t="shared" si="0"/>
        <v>20</v>
      </c>
      <c r="B32" s="37" t="s">
        <v>766</v>
      </c>
      <c r="C32" s="42" t="s">
        <v>770</v>
      </c>
      <c r="D32" s="40" t="s">
        <v>150</v>
      </c>
      <c r="E32" s="30" t="s">
        <v>294</v>
      </c>
      <c r="F32" s="218">
        <f t="shared" si="1"/>
        <v>5</v>
      </c>
      <c r="G32" s="218">
        <f t="shared" si="2"/>
        <v>15</v>
      </c>
    </row>
    <row r="33" spans="1:7" ht="30" x14ac:dyDescent="0.2">
      <c r="A33" s="36">
        <f t="shared" si="0"/>
        <v>21</v>
      </c>
      <c r="B33" s="37" t="s">
        <v>766</v>
      </c>
      <c r="C33" s="42" t="s">
        <v>771</v>
      </c>
      <c r="D33" s="40" t="s">
        <v>150</v>
      </c>
      <c r="E33" s="30" t="s">
        <v>294</v>
      </c>
      <c r="F33" s="218">
        <f t="shared" si="1"/>
        <v>5</v>
      </c>
      <c r="G33" s="218">
        <f t="shared" si="2"/>
        <v>15</v>
      </c>
    </row>
    <row r="34" spans="1:7" ht="30" x14ac:dyDescent="0.2">
      <c r="A34" s="36">
        <f t="shared" si="0"/>
        <v>22</v>
      </c>
      <c r="B34" s="37" t="s">
        <v>766</v>
      </c>
      <c r="C34" s="42" t="s">
        <v>772</v>
      </c>
      <c r="D34" s="40" t="s">
        <v>150</v>
      </c>
      <c r="E34" s="30" t="s">
        <v>294</v>
      </c>
      <c r="F34" s="218">
        <f t="shared" si="1"/>
        <v>5</v>
      </c>
      <c r="G34" s="218">
        <f t="shared" si="2"/>
        <v>15</v>
      </c>
    </row>
    <row r="35" spans="1:7" ht="30" x14ac:dyDescent="0.2">
      <c r="A35" s="36">
        <f t="shared" si="0"/>
        <v>23</v>
      </c>
      <c r="B35" s="37" t="s">
        <v>766</v>
      </c>
      <c r="C35" s="82" t="s">
        <v>773</v>
      </c>
      <c r="D35" s="40" t="s">
        <v>150</v>
      </c>
      <c r="E35" s="30" t="s">
        <v>294</v>
      </c>
      <c r="F35" s="218">
        <f t="shared" si="1"/>
        <v>5</v>
      </c>
      <c r="G35" s="218">
        <f t="shared" si="2"/>
        <v>15</v>
      </c>
    </row>
    <row r="36" spans="1:7" ht="30" x14ac:dyDescent="0.2">
      <c r="A36" s="36">
        <f t="shared" si="0"/>
        <v>24</v>
      </c>
      <c r="B36" s="37" t="s">
        <v>766</v>
      </c>
      <c r="C36" s="39" t="s">
        <v>774</v>
      </c>
      <c r="D36" s="40" t="s">
        <v>150</v>
      </c>
      <c r="E36" s="30" t="s">
        <v>294</v>
      </c>
      <c r="F36" s="218">
        <f t="shared" si="1"/>
        <v>5</v>
      </c>
      <c r="G36" s="218">
        <f t="shared" si="2"/>
        <v>15</v>
      </c>
    </row>
    <row r="37" spans="1:7" ht="45" x14ac:dyDescent="0.2">
      <c r="A37" s="36">
        <f t="shared" si="0"/>
        <v>25</v>
      </c>
      <c r="B37" s="37" t="s">
        <v>766</v>
      </c>
      <c r="C37" s="39" t="s">
        <v>775</v>
      </c>
      <c r="D37" s="40" t="s">
        <v>150</v>
      </c>
      <c r="E37" s="30" t="s">
        <v>294</v>
      </c>
      <c r="F37" s="218">
        <f t="shared" si="1"/>
        <v>5</v>
      </c>
      <c r="G37" s="218">
        <f t="shared" si="2"/>
        <v>15</v>
      </c>
    </row>
    <row r="38" spans="1:7" ht="30" x14ac:dyDescent="0.2">
      <c r="A38" s="36">
        <f t="shared" si="0"/>
        <v>26</v>
      </c>
      <c r="B38" s="37" t="s">
        <v>766</v>
      </c>
      <c r="C38" s="39" t="s">
        <v>776</v>
      </c>
      <c r="D38" s="40" t="s">
        <v>150</v>
      </c>
      <c r="E38" s="30" t="s">
        <v>294</v>
      </c>
      <c r="F38" s="218">
        <f t="shared" si="1"/>
        <v>5</v>
      </c>
      <c r="G38" s="218">
        <f t="shared" si="2"/>
        <v>15</v>
      </c>
    </row>
    <row r="39" spans="1:7" ht="30" x14ac:dyDescent="0.2">
      <c r="A39" s="36">
        <f t="shared" si="0"/>
        <v>27</v>
      </c>
      <c r="B39" s="37" t="s">
        <v>766</v>
      </c>
      <c r="C39" s="39" t="s">
        <v>777</v>
      </c>
      <c r="D39" s="40" t="s">
        <v>150</v>
      </c>
      <c r="E39" s="30" t="s">
        <v>294</v>
      </c>
      <c r="F39" s="218">
        <f t="shared" si="1"/>
        <v>5</v>
      </c>
      <c r="G39" s="218">
        <f t="shared" si="2"/>
        <v>15</v>
      </c>
    </row>
    <row r="40" spans="1:7" ht="30" x14ac:dyDescent="0.2">
      <c r="A40" s="36">
        <f t="shared" si="0"/>
        <v>28</v>
      </c>
      <c r="B40" s="37" t="s">
        <v>766</v>
      </c>
      <c r="C40" s="39" t="s">
        <v>778</v>
      </c>
      <c r="D40" s="40" t="s">
        <v>150</v>
      </c>
      <c r="E40" s="30" t="s">
        <v>294</v>
      </c>
      <c r="F40" s="218">
        <f t="shared" si="1"/>
        <v>5</v>
      </c>
      <c r="G40" s="218">
        <f t="shared" si="2"/>
        <v>15</v>
      </c>
    </row>
    <row r="41" spans="1:7" ht="30" x14ac:dyDescent="0.2">
      <c r="A41" s="36">
        <f t="shared" si="0"/>
        <v>29</v>
      </c>
      <c r="B41" s="37" t="s">
        <v>766</v>
      </c>
      <c r="C41" s="43" t="s">
        <v>779</v>
      </c>
      <c r="D41" s="40" t="s">
        <v>150</v>
      </c>
      <c r="E41" s="30" t="s">
        <v>294</v>
      </c>
      <c r="F41" s="218">
        <f t="shared" si="1"/>
        <v>5</v>
      </c>
      <c r="G41" s="218">
        <f t="shared" si="2"/>
        <v>15</v>
      </c>
    </row>
    <row r="42" spans="1:7" ht="30" x14ac:dyDescent="0.2">
      <c r="A42" s="36">
        <f t="shared" si="0"/>
        <v>30</v>
      </c>
      <c r="B42" s="37" t="s">
        <v>766</v>
      </c>
      <c r="C42" s="46" t="s">
        <v>780</v>
      </c>
      <c r="D42" s="47" t="s">
        <v>150</v>
      </c>
      <c r="E42" s="30" t="s">
        <v>294</v>
      </c>
      <c r="F42" s="218">
        <f t="shared" si="1"/>
        <v>5</v>
      </c>
      <c r="G42" s="218">
        <f t="shared" si="2"/>
        <v>15</v>
      </c>
    </row>
    <row r="43" spans="1:7" ht="30" x14ac:dyDescent="0.2">
      <c r="A43" s="36">
        <f t="shared" si="0"/>
        <v>31</v>
      </c>
      <c r="B43" s="37" t="s">
        <v>766</v>
      </c>
      <c r="C43" s="43" t="s">
        <v>781</v>
      </c>
      <c r="D43" s="40" t="s">
        <v>150</v>
      </c>
      <c r="E43" s="30" t="s">
        <v>294</v>
      </c>
      <c r="F43" s="218">
        <f t="shared" si="1"/>
        <v>5</v>
      </c>
      <c r="G43" s="218">
        <f t="shared" si="2"/>
        <v>15</v>
      </c>
    </row>
    <row r="44" spans="1:7" ht="30" x14ac:dyDescent="0.2">
      <c r="A44" s="36">
        <f t="shared" si="0"/>
        <v>32</v>
      </c>
      <c r="B44" s="37" t="s">
        <v>766</v>
      </c>
      <c r="C44" s="42" t="s">
        <v>782</v>
      </c>
      <c r="D44" s="40" t="s">
        <v>150</v>
      </c>
      <c r="E44" s="30" t="s">
        <v>294</v>
      </c>
      <c r="F44" s="218">
        <f t="shared" si="1"/>
        <v>5</v>
      </c>
      <c r="G44" s="218">
        <f t="shared" si="2"/>
        <v>15</v>
      </c>
    </row>
    <row r="45" spans="1:7" ht="15" x14ac:dyDescent="0.2">
      <c r="A45" s="36">
        <f t="shared" si="0"/>
        <v>33</v>
      </c>
      <c r="B45" s="37" t="s">
        <v>783</v>
      </c>
      <c r="C45" s="39" t="s">
        <v>784</v>
      </c>
      <c r="D45" s="51" t="s">
        <v>150</v>
      </c>
      <c r="E45" s="30" t="s">
        <v>294</v>
      </c>
      <c r="F45" s="218">
        <f t="shared" si="1"/>
        <v>5</v>
      </c>
      <c r="G45" s="218">
        <f t="shared" si="2"/>
        <v>15</v>
      </c>
    </row>
    <row r="46" spans="1:7" ht="30" x14ac:dyDescent="0.2">
      <c r="A46" s="36">
        <f t="shared" si="0"/>
        <v>34</v>
      </c>
      <c r="B46" s="37" t="s">
        <v>783</v>
      </c>
      <c r="C46" s="39" t="s">
        <v>785</v>
      </c>
      <c r="D46" s="51" t="s">
        <v>150</v>
      </c>
      <c r="E46" s="30" t="s">
        <v>294</v>
      </c>
      <c r="F46" s="218">
        <f t="shared" si="1"/>
        <v>5</v>
      </c>
      <c r="G46" s="218">
        <f t="shared" si="2"/>
        <v>15</v>
      </c>
    </row>
    <row r="47" spans="1:7" ht="15" x14ac:dyDescent="0.2">
      <c r="A47" s="36">
        <f t="shared" si="0"/>
        <v>35</v>
      </c>
      <c r="B47" s="37" t="s">
        <v>783</v>
      </c>
      <c r="C47" s="43" t="s">
        <v>786</v>
      </c>
      <c r="D47" s="51" t="s">
        <v>150</v>
      </c>
      <c r="E47" s="30" t="s">
        <v>294</v>
      </c>
      <c r="F47" s="218">
        <f t="shared" si="1"/>
        <v>5</v>
      </c>
      <c r="G47" s="218">
        <f t="shared" si="2"/>
        <v>15</v>
      </c>
    </row>
    <row r="48" spans="1:7" ht="15" x14ac:dyDescent="0.2">
      <c r="A48" s="36">
        <f t="shared" si="0"/>
        <v>36</v>
      </c>
      <c r="B48" s="37" t="s">
        <v>787</v>
      </c>
      <c r="C48" s="39" t="s">
        <v>788</v>
      </c>
      <c r="D48" s="40" t="s">
        <v>150</v>
      </c>
      <c r="E48" s="30" t="s">
        <v>294</v>
      </c>
      <c r="F48" s="218">
        <f t="shared" si="1"/>
        <v>5</v>
      </c>
      <c r="G48" s="218">
        <f t="shared" si="2"/>
        <v>15</v>
      </c>
    </row>
    <row r="49" spans="1:7" ht="15" x14ac:dyDescent="0.2">
      <c r="A49" s="36">
        <f t="shared" si="0"/>
        <v>37</v>
      </c>
      <c r="B49" s="37" t="s">
        <v>787</v>
      </c>
      <c r="C49" s="43" t="s">
        <v>789</v>
      </c>
      <c r="D49" s="40" t="s">
        <v>150</v>
      </c>
      <c r="E49" s="30" t="s">
        <v>294</v>
      </c>
      <c r="F49" s="218">
        <f t="shared" si="1"/>
        <v>5</v>
      </c>
      <c r="G49" s="218">
        <f t="shared" si="2"/>
        <v>15</v>
      </c>
    </row>
    <row r="50" spans="1:7" ht="15" x14ac:dyDescent="0.2">
      <c r="A50" s="36">
        <f t="shared" si="0"/>
        <v>38</v>
      </c>
      <c r="B50" s="37" t="s">
        <v>787</v>
      </c>
      <c r="C50" s="39" t="s">
        <v>790</v>
      </c>
      <c r="D50" s="40" t="s">
        <v>150</v>
      </c>
      <c r="E50" s="30" t="s">
        <v>294</v>
      </c>
      <c r="F50" s="218">
        <f t="shared" si="1"/>
        <v>5</v>
      </c>
      <c r="G50" s="218">
        <f t="shared" si="2"/>
        <v>15</v>
      </c>
    </row>
    <row r="51" spans="1:7" ht="15" x14ac:dyDescent="0.2">
      <c r="A51" s="36">
        <f t="shared" si="0"/>
        <v>39</v>
      </c>
      <c r="B51" s="37" t="s">
        <v>787</v>
      </c>
      <c r="C51" s="39" t="s">
        <v>791</v>
      </c>
      <c r="D51" s="40" t="s">
        <v>150</v>
      </c>
      <c r="E51" s="30" t="s">
        <v>294</v>
      </c>
      <c r="F51" s="218">
        <f t="shared" si="1"/>
        <v>5</v>
      </c>
      <c r="G51" s="218">
        <f t="shared" si="2"/>
        <v>15</v>
      </c>
    </row>
    <row r="52" spans="1:7" ht="15" x14ac:dyDescent="0.2">
      <c r="A52" s="36">
        <f t="shared" si="0"/>
        <v>40</v>
      </c>
      <c r="B52" s="37" t="s">
        <v>787</v>
      </c>
      <c r="C52" s="39" t="s">
        <v>792</v>
      </c>
      <c r="D52" s="40" t="s">
        <v>150</v>
      </c>
      <c r="E52" s="30" t="s">
        <v>294</v>
      </c>
      <c r="F52" s="218">
        <f t="shared" si="1"/>
        <v>5</v>
      </c>
      <c r="G52" s="218">
        <f t="shared" si="2"/>
        <v>15</v>
      </c>
    </row>
    <row r="53" spans="1:7" ht="15" x14ac:dyDescent="0.2">
      <c r="A53" s="36">
        <f t="shared" si="0"/>
        <v>41</v>
      </c>
      <c r="B53" s="37" t="s">
        <v>787</v>
      </c>
      <c r="C53" s="39" t="s">
        <v>793</v>
      </c>
      <c r="D53" s="40" t="s">
        <v>150</v>
      </c>
      <c r="E53" s="30" t="s">
        <v>294</v>
      </c>
      <c r="F53" s="218">
        <f t="shared" si="1"/>
        <v>5</v>
      </c>
      <c r="G53" s="218">
        <f t="shared" si="2"/>
        <v>15</v>
      </c>
    </row>
    <row r="54" spans="1:7" ht="15" x14ac:dyDescent="0.2">
      <c r="A54" s="36">
        <f t="shared" si="0"/>
        <v>42</v>
      </c>
      <c r="B54" s="37" t="s">
        <v>787</v>
      </c>
      <c r="C54" s="39" t="s">
        <v>794</v>
      </c>
      <c r="D54" s="40" t="s">
        <v>150</v>
      </c>
      <c r="E54" s="30" t="s">
        <v>294</v>
      </c>
      <c r="F54" s="218">
        <f t="shared" si="1"/>
        <v>5</v>
      </c>
      <c r="G54" s="218">
        <f t="shared" si="2"/>
        <v>15</v>
      </c>
    </row>
    <row r="55" spans="1:7" ht="15" x14ac:dyDescent="0.2">
      <c r="A55" s="36">
        <f t="shared" si="0"/>
        <v>43</v>
      </c>
      <c r="B55" s="37" t="s">
        <v>787</v>
      </c>
      <c r="C55" s="39" t="s">
        <v>795</v>
      </c>
      <c r="D55" s="40" t="s">
        <v>150</v>
      </c>
      <c r="E55" s="30" t="s">
        <v>294</v>
      </c>
      <c r="F55" s="218">
        <f t="shared" si="1"/>
        <v>5</v>
      </c>
      <c r="G55" s="218">
        <f t="shared" si="2"/>
        <v>15</v>
      </c>
    </row>
    <row r="56" spans="1:7" ht="15" x14ac:dyDescent="0.2">
      <c r="A56" s="36">
        <f t="shared" si="0"/>
        <v>44</v>
      </c>
      <c r="B56" s="37" t="s">
        <v>787</v>
      </c>
      <c r="C56" s="42" t="s">
        <v>796</v>
      </c>
      <c r="D56" s="40" t="s">
        <v>150</v>
      </c>
      <c r="E56" s="30" t="s">
        <v>294</v>
      </c>
      <c r="F56" s="218">
        <f t="shared" si="1"/>
        <v>5</v>
      </c>
      <c r="G56" s="218">
        <f t="shared" si="2"/>
        <v>15</v>
      </c>
    </row>
    <row r="57" spans="1:7" ht="15" x14ac:dyDescent="0.2">
      <c r="A57" s="36">
        <f t="shared" si="0"/>
        <v>45</v>
      </c>
      <c r="B57" s="37" t="s">
        <v>787</v>
      </c>
      <c r="C57" s="39" t="s">
        <v>797</v>
      </c>
      <c r="D57" s="40" t="s">
        <v>150</v>
      </c>
      <c r="E57" s="30" t="s">
        <v>294</v>
      </c>
      <c r="F57" s="218">
        <f t="shared" si="1"/>
        <v>5</v>
      </c>
      <c r="G57" s="218">
        <f t="shared" si="2"/>
        <v>15</v>
      </c>
    </row>
    <row r="58" spans="1:7" ht="15" x14ac:dyDescent="0.2">
      <c r="A58" s="36">
        <f t="shared" si="0"/>
        <v>46</v>
      </c>
      <c r="B58" s="37" t="s">
        <v>787</v>
      </c>
      <c r="C58" s="43" t="s">
        <v>798</v>
      </c>
      <c r="D58" s="40" t="s">
        <v>150</v>
      </c>
      <c r="E58" s="30" t="s">
        <v>294</v>
      </c>
      <c r="F58" s="218">
        <f t="shared" si="1"/>
        <v>5</v>
      </c>
      <c r="G58" s="218">
        <f t="shared" si="2"/>
        <v>15</v>
      </c>
    </row>
    <row r="59" spans="1:7" ht="15" x14ac:dyDescent="0.2">
      <c r="A59" s="36">
        <f t="shared" si="0"/>
        <v>47</v>
      </c>
      <c r="B59" s="37" t="s">
        <v>787</v>
      </c>
      <c r="C59" s="43" t="s">
        <v>799</v>
      </c>
      <c r="D59" s="40" t="s">
        <v>150</v>
      </c>
      <c r="E59" s="30" t="s">
        <v>294</v>
      </c>
      <c r="F59" s="218">
        <f t="shared" si="1"/>
        <v>5</v>
      </c>
      <c r="G59" s="218">
        <f t="shared" si="2"/>
        <v>15</v>
      </c>
    </row>
    <row r="60" spans="1:7" ht="15" x14ac:dyDescent="0.2">
      <c r="A60" s="36">
        <f t="shared" si="0"/>
        <v>48</v>
      </c>
      <c r="B60" s="37" t="s">
        <v>800</v>
      </c>
      <c r="C60" s="98" t="s">
        <v>801</v>
      </c>
      <c r="D60" s="99" t="s">
        <v>150</v>
      </c>
      <c r="E60" s="30" t="s">
        <v>294</v>
      </c>
      <c r="F60" s="218">
        <f t="shared" si="1"/>
        <v>5</v>
      </c>
      <c r="G60" s="218">
        <f t="shared" si="2"/>
        <v>15</v>
      </c>
    </row>
    <row r="61" spans="1:7" ht="30" x14ac:dyDescent="0.2">
      <c r="A61" s="36">
        <f t="shared" si="0"/>
        <v>49</v>
      </c>
      <c r="B61" s="37" t="s">
        <v>800</v>
      </c>
      <c r="C61" s="87" t="s">
        <v>802</v>
      </c>
      <c r="D61" s="88" t="s">
        <v>150</v>
      </c>
      <c r="E61" s="30" t="s">
        <v>294</v>
      </c>
      <c r="F61" s="218">
        <f t="shared" si="1"/>
        <v>5</v>
      </c>
      <c r="G61" s="218">
        <f t="shared" si="2"/>
        <v>15</v>
      </c>
    </row>
    <row r="62" spans="1:7" ht="30" x14ac:dyDescent="0.2">
      <c r="A62" s="36">
        <f t="shared" si="0"/>
        <v>50</v>
      </c>
      <c r="B62" s="37" t="s">
        <v>800</v>
      </c>
      <c r="C62" s="100" t="s">
        <v>803</v>
      </c>
      <c r="D62" s="101" t="s">
        <v>150</v>
      </c>
      <c r="E62" s="30" t="s">
        <v>294</v>
      </c>
      <c r="F62" s="218">
        <f t="shared" si="1"/>
        <v>5</v>
      </c>
      <c r="G62" s="218">
        <f t="shared" si="2"/>
        <v>15</v>
      </c>
    </row>
    <row r="63" spans="1:7" ht="15" x14ac:dyDescent="0.2">
      <c r="A63" s="36">
        <f t="shared" si="0"/>
        <v>51</v>
      </c>
      <c r="B63" s="37" t="s">
        <v>800</v>
      </c>
      <c r="C63" s="39" t="s">
        <v>804</v>
      </c>
      <c r="D63" s="40" t="s">
        <v>150</v>
      </c>
      <c r="E63" s="30" t="s">
        <v>294</v>
      </c>
      <c r="F63" s="218">
        <f t="shared" si="1"/>
        <v>5</v>
      </c>
      <c r="G63" s="218">
        <f t="shared" si="2"/>
        <v>15</v>
      </c>
    </row>
    <row r="64" spans="1:7" ht="15" x14ac:dyDescent="0.2">
      <c r="A64" s="36">
        <f t="shared" si="0"/>
        <v>52</v>
      </c>
      <c r="B64" s="37" t="s">
        <v>800</v>
      </c>
      <c r="C64" s="39" t="s">
        <v>805</v>
      </c>
      <c r="D64" s="51" t="s">
        <v>150</v>
      </c>
      <c r="E64" s="30" t="s">
        <v>294</v>
      </c>
      <c r="F64" s="218">
        <f t="shared" si="1"/>
        <v>5</v>
      </c>
      <c r="G64" s="218">
        <f t="shared" si="2"/>
        <v>15</v>
      </c>
    </row>
    <row r="65" spans="1:7" ht="30" x14ac:dyDescent="0.2">
      <c r="A65" s="36">
        <f t="shared" si="0"/>
        <v>53</v>
      </c>
      <c r="B65" s="37" t="s">
        <v>806</v>
      </c>
      <c r="C65" s="39" t="s">
        <v>807</v>
      </c>
      <c r="D65" s="51" t="s">
        <v>150</v>
      </c>
      <c r="E65" s="30" t="s">
        <v>294</v>
      </c>
      <c r="F65" s="218">
        <f t="shared" si="1"/>
        <v>5</v>
      </c>
      <c r="G65" s="218">
        <f t="shared" si="2"/>
        <v>15</v>
      </c>
    </row>
    <row r="66" spans="1:7" ht="15" x14ac:dyDescent="0.2">
      <c r="A66" s="36">
        <f t="shared" si="0"/>
        <v>54</v>
      </c>
      <c r="B66" s="37" t="s">
        <v>806</v>
      </c>
      <c r="C66" s="96" t="s">
        <v>808</v>
      </c>
      <c r="D66" s="97" t="s">
        <v>150</v>
      </c>
      <c r="E66" s="30" t="s">
        <v>294</v>
      </c>
      <c r="F66" s="218">
        <f t="shared" si="1"/>
        <v>5</v>
      </c>
      <c r="G66" s="218">
        <f t="shared" si="2"/>
        <v>15</v>
      </c>
    </row>
    <row r="67" spans="1:7" ht="30" x14ac:dyDescent="0.2">
      <c r="A67" s="36">
        <f t="shared" si="0"/>
        <v>55</v>
      </c>
      <c r="B67" s="37" t="s">
        <v>809</v>
      </c>
      <c r="C67" s="102" t="s">
        <v>810</v>
      </c>
      <c r="D67" s="103" t="s">
        <v>150</v>
      </c>
      <c r="E67" s="30" t="s">
        <v>294</v>
      </c>
      <c r="F67" s="218">
        <f t="shared" si="1"/>
        <v>5</v>
      </c>
      <c r="G67" s="218">
        <f t="shared" si="2"/>
        <v>15</v>
      </c>
    </row>
    <row r="68" spans="1:7" ht="30" x14ac:dyDescent="0.2">
      <c r="A68" s="36">
        <f t="shared" si="0"/>
        <v>56</v>
      </c>
      <c r="B68" s="37" t="s">
        <v>809</v>
      </c>
      <c r="C68" s="43" t="s">
        <v>811</v>
      </c>
      <c r="D68" s="40" t="s">
        <v>156</v>
      </c>
      <c r="E68" s="30" t="s">
        <v>294</v>
      </c>
      <c r="F68" s="218">
        <f t="shared" si="1"/>
        <v>5</v>
      </c>
      <c r="G68" s="218">
        <f t="shared" si="2"/>
        <v>10</v>
      </c>
    </row>
    <row r="69" spans="1:7" ht="15" x14ac:dyDescent="0.2">
      <c r="A69" s="36">
        <f t="shared" si="0"/>
        <v>57</v>
      </c>
      <c r="B69" s="37" t="s">
        <v>809</v>
      </c>
      <c r="C69" s="43" t="s">
        <v>812</v>
      </c>
      <c r="D69" s="51" t="s">
        <v>150</v>
      </c>
      <c r="E69" s="30" t="s">
        <v>294</v>
      </c>
      <c r="F69" s="218">
        <f t="shared" si="1"/>
        <v>5</v>
      </c>
      <c r="G69" s="218">
        <f t="shared" si="2"/>
        <v>15</v>
      </c>
    </row>
    <row r="70" spans="1:7" ht="30" x14ac:dyDescent="0.2">
      <c r="A70" s="36">
        <f t="shared" si="0"/>
        <v>58</v>
      </c>
      <c r="B70" s="37" t="s">
        <v>813</v>
      </c>
      <c r="C70" s="39" t="s">
        <v>814</v>
      </c>
      <c r="D70" s="40" t="s">
        <v>150</v>
      </c>
      <c r="E70" s="30" t="s">
        <v>294</v>
      </c>
      <c r="F70" s="218">
        <f t="shared" si="1"/>
        <v>5</v>
      </c>
      <c r="G70" s="218">
        <f t="shared" si="2"/>
        <v>15</v>
      </c>
    </row>
    <row r="71" spans="1:7" ht="15" x14ac:dyDescent="0.2">
      <c r="A71" s="36">
        <f t="shared" si="0"/>
        <v>59</v>
      </c>
      <c r="B71" s="37" t="s">
        <v>815</v>
      </c>
      <c r="C71" s="43" t="s">
        <v>816</v>
      </c>
      <c r="D71" s="40" t="s">
        <v>150</v>
      </c>
      <c r="E71" s="30" t="s">
        <v>294</v>
      </c>
      <c r="F71" s="218">
        <f t="shared" si="1"/>
        <v>5</v>
      </c>
      <c r="G71" s="218">
        <f t="shared" si="2"/>
        <v>15</v>
      </c>
    </row>
    <row r="72" spans="1:7" ht="15" x14ac:dyDescent="0.2">
      <c r="A72" s="36">
        <f t="shared" si="0"/>
        <v>60</v>
      </c>
      <c r="B72" s="37" t="s">
        <v>815</v>
      </c>
      <c r="C72" s="43" t="s">
        <v>817</v>
      </c>
      <c r="D72" s="40" t="s">
        <v>150</v>
      </c>
      <c r="E72" s="30" t="s">
        <v>294</v>
      </c>
      <c r="F72" s="218">
        <f t="shared" si="1"/>
        <v>5</v>
      </c>
      <c r="G72" s="218">
        <f t="shared" si="2"/>
        <v>15</v>
      </c>
    </row>
    <row r="73" spans="1:7" ht="15" x14ac:dyDescent="0.2">
      <c r="A73" s="36">
        <f t="shared" si="0"/>
        <v>61</v>
      </c>
      <c r="B73" s="37" t="s">
        <v>815</v>
      </c>
      <c r="C73" s="43" t="s">
        <v>818</v>
      </c>
      <c r="D73" s="40" t="s">
        <v>150</v>
      </c>
      <c r="E73" s="30" t="s">
        <v>294</v>
      </c>
      <c r="F73" s="218">
        <f t="shared" si="1"/>
        <v>5</v>
      </c>
      <c r="G73" s="218">
        <f t="shared" si="2"/>
        <v>15</v>
      </c>
    </row>
    <row r="74" spans="1:7" ht="15" x14ac:dyDescent="0.2">
      <c r="A74" s="36">
        <f t="shared" si="0"/>
        <v>62</v>
      </c>
      <c r="B74" s="37" t="s">
        <v>815</v>
      </c>
      <c r="C74" s="43" t="s">
        <v>819</v>
      </c>
      <c r="D74" s="40" t="s">
        <v>150</v>
      </c>
      <c r="E74" s="30" t="s">
        <v>294</v>
      </c>
      <c r="F74" s="218">
        <f t="shared" si="1"/>
        <v>5</v>
      </c>
      <c r="G74" s="218">
        <f t="shared" si="2"/>
        <v>15</v>
      </c>
    </row>
    <row r="75" spans="1:7" ht="15" x14ac:dyDescent="0.2">
      <c r="A75" s="36">
        <f t="shared" si="0"/>
        <v>63</v>
      </c>
      <c r="B75" s="37" t="s">
        <v>815</v>
      </c>
      <c r="C75" s="43" t="s">
        <v>820</v>
      </c>
      <c r="D75" s="40" t="s">
        <v>150</v>
      </c>
      <c r="E75" s="30" t="s">
        <v>294</v>
      </c>
      <c r="F75" s="218">
        <f t="shared" si="1"/>
        <v>5</v>
      </c>
      <c r="G75" s="218">
        <f t="shared" si="2"/>
        <v>15</v>
      </c>
    </row>
    <row r="76" spans="1:7" ht="30" x14ac:dyDescent="0.2">
      <c r="A76" s="36">
        <f t="shared" si="0"/>
        <v>64</v>
      </c>
      <c r="B76" s="37" t="s">
        <v>815</v>
      </c>
      <c r="C76" s="104" t="s">
        <v>821</v>
      </c>
      <c r="D76" s="105" t="s">
        <v>150</v>
      </c>
      <c r="E76" s="30" t="s">
        <v>294</v>
      </c>
      <c r="F76" s="218">
        <f t="shared" si="1"/>
        <v>5</v>
      </c>
      <c r="G76" s="218">
        <f t="shared" si="2"/>
        <v>15</v>
      </c>
    </row>
    <row r="77" spans="1:7" ht="30" x14ac:dyDescent="0.2">
      <c r="A77" s="36">
        <f t="shared" si="0"/>
        <v>65</v>
      </c>
      <c r="B77" s="37" t="s">
        <v>815</v>
      </c>
      <c r="C77" s="104" t="s">
        <v>822</v>
      </c>
      <c r="D77" s="105" t="s">
        <v>150</v>
      </c>
      <c r="E77" s="30" t="s">
        <v>294</v>
      </c>
      <c r="F77" s="218">
        <f t="shared" si="1"/>
        <v>5</v>
      </c>
      <c r="G77" s="218">
        <f t="shared" si="2"/>
        <v>15</v>
      </c>
    </row>
    <row r="78" spans="1:7" ht="30" x14ac:dyDescent="0.2">
      <c r="A78" s="36">
        <f t="shared" ref="A78:A83" si="3">+A77+1</f>
        <v>66</v>
      </c>
      <c r="B78" s="37" t="s">
        <v>815</v>
      </c>
      <c r="C78" s="104" t="s">
        <v>823</v>
      </c>
      <c r="D78" s="105" t="s">
        <v>150</v>
      </c>
      <c r="E78" s="30" t="s">
        <v>294</v>
      </c>
      <c r="F78" s="218">
        <f t="shared" ref="F78:F83" si="4">VLOOKUP(E78,$A$5:$B$10,2,FALSE)</f>
        <v>5</v>
      </c>
      <c r="G78" s="218">
        <f t="shared" ref="G78:G83" si="5">IF(D78="H",F78*3,IF(D78="M",F78*2,IF(D78="L",F78*1)))</f>
        <v>15</v>
      </c>
    </row>
    <row r="79" spans="1:7" ht="15" x14ac:dyDescent="0.2">
      <c r="A79" s="36">
        <f t="shared" si="3"/>
        <v>67</v>
      </c>
      <c r="B79" s="37" t="s">
        <v>815</v>
      </c>
      <c r="C79" s="39" t="s">
        <v>824</v>
      </c>
      <c r="D79" s="40" t="s">
        <v>150</v>
      </c>
      <c r="E79" s="30" t="s">
        <v>294</v>
      </c>
      <c r="F79" s="218">
        <f t="shared" si="4"/>
        <v>5</v>
      </c>
      <c r="G79" s="218">
        <f t="shared" si="5"/>
        <v>15</v>
      </c>
    </row>
    <row r="80" spans="1:7" ht="15" x14ac:dyDescent="0.2">
      <c r="A80" s="36">
        <f t="shared" si="3"/>
        <v>68</v>
      </c>
      <c r="B80" s="37" t="s">
        <v>825</v>
      </c>
      <c r="C80" s="39" t="s">
        <v>826</v>
      </c>
      <c r="D80" s="51" t="s">
        <v>150</v>
      </c>
      <c r="E80" s="30" t="s">
        <v>294</v>
      </c>
      <c r="F80" s="218">
        <f t="shared" si="4"/>
        <v>5</v>
      </c>
      <c r="G80" s="218">
        <f t="shared" si="5"/>
        <v>15</v>
      </c>
    </row>
    <row r="81" spans="1:7" ht="15" x14ac:dyDescent="0.2">
      <c r="A81" s="36">
        <f t="shared" si="3"/>
        <v>69</v>
      </c>
      <c r="B81" s="37" t="s">
        <v>825</v>
      </c>
      <c r="C81" s="39" t="s">
        <v>827</v>
      </c>
      <c r="D81" s="51" t="s">
        <v>150</v>
      </c>
      <c r="E81" s="30" t="s">
        <v>294</v>
      </c>
      <c r="F81" s="218">
        <f t="shared" si="4"/>
        <v>5</v>
      </c>
      <c r="G81" s="218">
        <f t="shared" si="5"/>
        <v>15</v>
      </c>
    </row>
    <row r="82" spans="1:7" ht="15" x14ac:dyDescent="0.2">
      <c r="A82" s="36">
        <f t="shared" si="3"/>
        <v>70</v>
      </c>
      <c r="B82" s="37" t="s">
        <v>825</v>
      </c>
      <c r="C82" s="39" t="s">
        <v>828</v>
      </c>
      <c r="D82" s="51" t="s">
        <v>150</v>
      </c>
      <c r="E82" s="30" t="s">
        <v>294</v>
      </c>
      <c r="F82" s="218">
        <f t="shared" si="4"/>
        <v>5</v>
      </c>
      <c r="G82" s="218">
        <f t="shared" si="5"/>
        <v>15</v>
      </c>
    </row>
    <row r="83" spans="1:7" ht="15" x14ac:dyDescent="0.2">
      <c r="A83" s="36">
        <f t="shared" si="3"/>
        <v>71</v>
      </c>
      <c r="B83" s="37" t="s">
        <v>825</v>
      </c>
      <c r="C83" s="39" t="s">
        <v>829</v>
      </c>
      <c r="D83" s="51" t="s">
        <v>150</v>
      </c>
      <c r="E83" s="30" t="s">
        <v>294</v>
      </c>
      <c r="F83" s="218">
        <f t="shared" si="4"/>
        <v>5</v>
      </c>
      <c r="G83" s="218">
        <f t="shared" si="5"/>
        <v>15</v>
      </c>
    </row>
    <row r="84" spans="1:7" ht="13.5" thickBot="1" x14ac:dyDescent="0.25">
      <c r="F84" s="221">
        <f>SUM(F13:F83)</f>
        <v>355</v>
      </c>
      <c r="G84" s="221">
        <f>SUM(G13:G83)</f>
        <v>1060</v>
      </c>
    </row>
    <row r="85" spans="1:7" ht="14.25" thickTop="1" thickBot="1" x14ac:dyDescent="0.25"/>
    <row r="86" spans="1:7" ht="25.5" customHeight="1" thickBot="1" x14ac:dyDescent="0.25">
      <c r="D86" s="283" t="s">
        <v>951</v>
      </c>
      <c r="E86" s="283"/>
      <c r="F86" s="284"/>
      <c r="G86" s="220">
        <f>G84/1060</f>
        <v>1</v>
      </c>
    </row>
  </sheetData>
  <mergeCells count="5">
    <mergeCell ref="D86:F86"/>
    <mergeCell ref="C3:G10"/>
    <mergeCell ref="A1:G1"/>
    <mergeCell ref="A2:G2"/>
    <mergeCell ref="A3:B3"/>
  </mergeCells>
  <conditionalFormatting sqref="A13:B83 D13:D83">
    <cfRule type="expression" dxfId="3" priority="2">
      <formula>$D13=""</formula>
    </cfRule>
  </conditionalFormatting>
  <conditionalFormatting sqref="C13:C83">
    <cfRule type="expression" dxfId="2" priority="1">
      <formula>$D13=""</formula>
    </cfRule>
  </conditionalFormatting>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G27"/>
  <sheetViews>
    <sheetView workbookViewId="0">
      <pane ySplit="2" topLeftCell="A21" activePane="bottomLeft" state="frozen"/>
      <selection pane="bottomLeft" activeCell="D36" sqref="D36"/>
    </sheetView>
  </sheetViews>
  <sheetFormatPr defaultRowHeight="12.75" x14ac:dyDescent="0.2"/>
  <cols>
    <col min="1" max="1" width="11.7109375" style="10" customWidth="1"/>
    <col min="2" max="2" width="18.85546875" style="10" customWidth="1"/>
    <col min="3" max="3" width="71.5703125" style="10" customWidth="1"/>
    <col min="4" max="4" width="9.140625" style="10"/>
    <col min="5" max="5" width="14" style="10" customWidth="1"/>
    <col min="6" max="6" width="13.5703125" style="10" customWidth="1"/>
    <col min="7" max="7" width="18" style="10" customWidth="1"/>
    <col min="8" max="16384" width="9.140625" style="10"/>
  </cols>
  <sheetData>
    <row r="1" spans="1:7" ht="15" customHeight="1" x14ac:dyDescent="0.2">
      <c r="A1" s="289" t="s">
        <v>313</v>
      </c>
      <c r="B1" s="289"/>
      <c r="C1" s="289"/>
      <c r="D1" s="289"/>
      <c r="E1" s="289"/>
      <c r="F1" s="289"/>
      <c r="G1" s="289"/>
    </row>
    <row r="2" spans="1:7" ht="25.5" customHeight="1" x14ac:dyDescent="0.2">
      <c r="A2" s="288" t="s">
        <v>863</v>
      </c>
      <c r="B2" s="288"/>
      <c r="C2" s="288"/>
      <c r="D2" s="288"/>
      <c r="E2" s="288"/>
      <c r="F2" s="288"/>
      <c r="G2" s="288"/>
    </row>
    <row r="3" spans="1:7" s="27" customFormat="1" ht="24.75" customHeight="1" x14ac:dyDescent="0.2">
      <c r="A3" s="285" t="s">
        <v>299</v>
      </c>
      <c r="B3" s="285"/>
      <c r="C3" s="286"/>
      <c r="D3" s="287"/>
      <c r="E3" s="287"/>
      <c r="F3" s="287"/>
      <c r="G3" s="287"/>
    </row>
    <row r="4" spans="1:7" x14ac:dyDescent="0.2">
      <c r="A4" s="21" t="s">
        <v>303</v>
      </c>
      <c r="B4" s="21" t="s">
        <v>302</v>
      </c>
      <c r="C4" s="286"/>
      <c r="D4" s="287"/>
      <c r="E4" s="287"/>
      <c r="F4" s="287"/>
      <c r="G4" s="287"/>
    </row>
    <row r="5" spans="1:7" x14ac:dyDescent="0.2">
      <c r="A5" s="6" t="s">
        <v>294</v>
      </c>
      <c r="B5" s="22">
        <v>5</v>
      </c>
      <c r="C5" s="286"/>
      <c r="D5" s="287"/>
      <c r="E5" s="287"/>
      <c r="F5" s="287"/>
      <c r="G5" s="287"/>
    </row>
    <row r="6" spans="1:7" x14ac:dyDescent="0.2">
      <c r="A6" s="6" t="s">
        <v>295</v>
      </c>
      <c r="B6" s="22">
        <v>4</v>
      </c>
      <c r="C6" s="286"/>
      <c r="D6" s="287"/>
      <c r="E6" s="287"/>
      <c r="F6" s="287"/>
      <c r="G6" s="287"/>
    </row>
    <row r="7" spans="1:7" x14ac:dyDescent="0.2">
      <c r="A7" s="6" t="s">
        <v>296</v>
      </c>
      <c r="B7" s="22">
        <v>3</v>
      </c>
      <c r="C7" s="286"/>
      <c r="D7" s="287"/>
      <c r="E7" s="287"/>
      <c r="F7" s="287"/>
      <c r="G7" s="287"/>
    </row>
    <row r="8" spans="1:7" x14ac:dyDescent="0.2">
      <c r="A8" s="6" t="s">
        <v>156</v>
      </c>
      <c r="B8" s="22">
        <v>2</v>
      </c>
      <c r="C8" s="286"/>
      <c r="D8" s="287"/>
      <c r="E8" s="287"/>
      <c r="F8" s="287"/>
      <c r="G8" s="287"/>
    </row>
    <row r="9" spans="1:7" x14ac:dyDescent="0.2">
      <c r="A9" s="6" t="s">
        <v>297</v>
      </c>
      <c r="B9" s="22">
        <v>1</v>
      </c>
      <c r="C9" s="286"/>
      <c r="D9" s="287"/>
      <c r="E9" s="287"/>
      <c r="F9" s="287"/>
      <c r="G9" s="287"/>
    </row>
    <row r="10" spans="1:7" x14ac:dyDescent="0.2">
      <c r="A10" s="6" t="s">
        <v>298</v>
      </c>
      <c r="B10" s="22">
        <v>0</v>
      </c>
      <c r="C10" s="286"/>
      <c r="D10" s="287"/>
      <c r="E10" s="287"/>
      <c r="F10" s="287"/>
      <c r="G10" s="287"/>
    </row>
    <row r="12" spans="1:7" ht="38.25" x14ac:dyDescent="0.2">
      <c r="A12" s="155" t="s">
        <v>144</v>
      </c>
      <c r="B12" s="156" t="s">
        <v>145</v>
      </c>
      <c r="C12" s="156" t="s">
        <v>146</v>
      </c>
      <c r="D12" s="157" t="s">
        <v>147</v>
      </c>
      <c r="E12" s="25" t="s">
        <v>300</v>
      </c>
      <c r="F12" s="174" t="s">
        <v>301</v>
      </c>
      <c r="G12" s="174" t="s">
        <v>316</v>
      </c>
    </row>
    <row r="13" spans="1:7" ht="15" x14ac:dyDescent="0.2">
      <c r="A13" s="148">
        <v>1</v>
      </c>
      <c r="B13" s="149" t="s">
        <v>313</v>
      </c>
      <c r="C13" s="84" t="s">
        <v>851</v>
      </c>
      <c r="D13" s="158" t="s">
        <v>150</v>
      </c>
      <c r="E13" s="30" t="s">
        <v>294</v>
      </c>
      <c r="F13" s="218">
        <f>VLOOKUP(E13,$A$5:$B$10,2,FALSE)</f>
        <v>5</v>
      </c>
      <c r="G13" s="218">
        <f>IF(D13="H",F13*3,IF(D13="M",F13*2,IF(D13="L",F13*1)))</f>
        <v>15</v>
      </c>
    </row>
    <row r="14" spans="1:7" ht="15" x14ac:dyDescent="0.2">
      <c r="A14" s="148">
        <f t="shared" ref="A14:A24" si="0">+A13+1</f>
        <v>2</v>
      </c>
      <c r="B14" s="149" t="s">
        <v>313</v>
      </c>
      <c r="C14" s="84" t="s">
        <v>852</v>
      </c>
      <c r="D14" s="158" t="s">
        <v>150</v>
      </c>
      <c r="E14" s="30" t="s">
        <v>294</v>
      </c>
      <c r="F14" s="218">
        <f t="shared" ref="F14:F24" si="1">VLOOKUP(E14,$A$5:$B$10,2,FALSE)</f>
        <v>5</v>
      </c>
      <c r="G14" s="218">
        <f t="shared" ref="G14:G24" si="2">IF(D14="H",F14*3,IF(D14="M",F14*2,IF(D14="L",F14*1)))</f>
        <v>15</v>
      </c>
    </row>
    <row r="15" spans="1:7" ht="15" x14ac:dyDescent="0.2">
      <c r="A15" s="148">
        <f t="shared" si="0"/>
        <v>3</v>
      </c>
      <c r="B15" s="149" t="s">
        <v>313</v>
      </c>
      <c r="C15" s="43" t="s">
        <v>853</v>
      </c>
      <c r="D15" s="40" t="s">
        <v>150</v>
      </c>
      <c r="E15" s="30" t="s">
        <v>294</v>
      </c>
      <c r="F15" s="218">
        <f t="shared" si="1"/>
        <v>5</v>
      </c>
      <c r="G15" s="218">
        <f t="shared" si="2"/>
        <v>15</v>
      </c>
    </row>
    <row r="16" spans="1:7" ht="15" x14ac:dyDescent="0.2">
      <c r="A16" s="148">
        <f t="shared" si="0"/>
        <v>4</v>
      </c>
      <c r="B16" s="149" t="s">
        <v>313</v>
      </c>
      <c r="C16" s="43" t="s">
        <v>854</v>
      </c>
      <c r="D16" s="150" t="s">
        <v>150</v>
      </c>
      <c r="E16" s="30" t="s">
        <v>294</v>
      </c>
      <c r="F16" s="218">
        <f t="shared" si="1"/>
        <v>5</v>
      </c>
      <c r="G16" s="218">
        <f t="shared" si="2"/>
        <v>15</v>
      </c>
    </row>
    <row r="17" spans="1:7" ht="30" x14ac:dyDescent="0.2">
      <c r="A17" s="148">
        <f t="shared" si="0"/>
        <v>5</v>
      </c>
      <c r="B17" s="149" t="s">
        <v>313</v>
      </c>
      <c r="C17" s="84" t="s">
        <v>855</v>
      </c>
      <c r="D17" s="158" t="s">
        <v>150</v>
      </c>
      <c r="E17" s="30" t="s">
        <v>294</v>
      </c>
      <c r="F17" s="218">
        <f t="shared" si="1"/>
        <v>5</v>
      </c>
      <c r="G17" s="218">
        <f t="shared" si="2"/>
        <v>15</v>
      </c>
    </row>
    <row r="18" spans="1:7" ht="30" x14ac:dyDescent="0.2">
      <c r="A18" s="148">
        <f t="shared" si="0"/>
        <v>6</v>
      </c>
      <c r="B18" s="149" t="s">
        <v>313</v>
      </c>
      <c r="C18" s="84" t="s">
        <v>856</v>
      </c>
      <c r="D18" s="158" t="s">
        <v>150</v>
      </c>
      <c r="E18" s="30" t="s">
        <v>294</v>
      </c>
      <c r="F18" s="218">
        <f t="shared" si="1"/>
        <v>5</v>
      </c>
      <c r="G18" s="218">
        <f t="shared" si="2"/>
        <v>15</v>
      </c>
    </row>
    <row r="19" spans="1:7" ht="30" x14ac:dyDescent="0.2">
      <c r="A19" s="148">
        <f t="shared" si="0"/>
        <v>7</v>
      </c>
      <c r="B19" s="149" t="s">
        <v>313</v>
      </c>
      <c r="C19" s="84" t="s">
        <v>857</v>
      </c>
      <c r="D19" s="158" t="s">
        <v>150</v>
      </c>
      <c r="E19" s="30" t="s">
        <v>294</v>
      </c>
      <c r="F19" s="218">
        <f t="shared" si="1"/>
        <v>5</v>
      </c>
      <c r="G19" s="218">
        <f t="shared" si="2"/>
        <v>15</v>
      </c>
    </row>
    <row r="20" spans="1:7" ht="15" x14ac:dyDescent="0.2">
      <c r="A20" s="148">
        <f t="shared" si="0"/>
        <v>8</v>
      </c>
      <c r="B20" s="149" t="s">
        <v>313</v>
      </c>
      <c r="C20" s="84" t="s">
        <v>858</v>
      </c>
      <c r="D20" s="158" t="s">
        <v>150</v>
      </c>
      <c r="E20" s="30" t="s">
        <v>294</v>
      </c>
      <c r="F20" s="218">
        <f t="shared" si="1"/>
        <v>5</v>
      </c>
      <c r="G20" s="218">
        <f t="shared" si="2"/>
        <v>15</v>
      </c>
    </row>
    <row r="21" spans="1:7" ht="15" x14ac:dyDescent="0.2">
      <c r="A21" s="148">
        <f t="shared" si="0"/>
        <v>9</v>
      </c>
      <c r="B21" s="149" t="s">
        <v>313</v>
      </c>
      <c r="C21" s="39" t="s">
        <v>859</v>
      </c>
      <c r="D21" s="158" t="s">
        <v>150</v>
      </c>
      <c r="E21" s="30" t="s">
        <v>294</v>
      </c>
      <c r="F21" s="218">
        <f t="shared" si="1"/>
        <v>5</v>
      </c>
      <c r="G21" s="218">
        <f t="shared" si="2"/>
        <v>15</v>
      </c>
    </row>
    <row r="22" spans="1:7" ht="15" x14ac:dyDescent="0.2">
      <c r="A22" s="148">
        <f t="shared" si="0"/>
        <v>10</v>
      </c>
      <c r="B22" s="149" t="s">
        <v>313</v>
      </c>
      <c r="C22" s="39" t="s">
        <v>860</v>
      </c>
      <c r="D22" s="158" t="s">
        <v>150</v>
      </c>
      <c r="E22" s="30" t="s">
        <v>294</v>
      </c>
      <c r="F22" s="218">
        <f t="shared" si="1"/>
        <v>5</v>
      </c>
      <c r="G22" s="218">
        <f t="shared" si="2"/>
        <v>15</v>
      </c>
    </row>
    <row r="23" spans="1:7" ht="30" x14ac:dyDescent="0.2">
      <c r="A23" s="148">
        <f t="shared" si="0"/>
        <v>11</v>
      </c>
      <c r="B23" s="149" t="s">
        <v>861</v>
      </c>
      <c r="C23" s="84" t="s">
        <v>1042</v>
      </c>
      <c r="D23" s="158" t="s">
        <v>330</v>
      </c>
      <c r="E23" s="30" t="s">
        <v>294</v>
      </c>
      <c r="F23" s="218">
        <f t="shared" si="1"/>
        <v>5</v>
      </c>
      <c r="G23" s="218">
        <f t="shared" si="2"/>
        <v>5</v>
      </c>
    </row>
    <row r="24" spans="1:7" ht="15" x14ac:dyDescent="0.2">
      <c r="A24" s="148">
        <f t="shared" si="0"/>
        <v>12</v>
      </c>
      <c r="B24" s="149" t="s">
        <v>861</v>
      </c>
      <c r="C24" s="84" t="s">
        <v>862</v>
      </c>
      <c r="D24" s="158" t="s">
        <v>150</v>
      </c>
      <c r="E24" s="30" t="s">
        <v>294</v>
      </c>
      <c r="F24" s="218">
        <f t="shared" si="1"/>
        <v>5</v>
      </c>
      <c r="G24" s="218">
        <f t="shared" si="2"/>
        <v>15</v>
      </c>
    </row>
    <row r="25" spans="1:7" ht="13.5" thickBot="1" x14ac:dyDescent="0.25">
      <c r="F25" s="221">
        <f>SUM(F13:F24)</f>
        <v>60</v>
      </c>
      <c r="G25" s="221">
        <f>SUM(G13:G24)</f>
        <v>170</v>
      </c>
    </row>
    <row r="26" spans="1:7" ht="14.25" thickTop="1" thickBot="1" x14ac:dyDescent="0.25"/>
    <row r="27" spans="1:7" ht="25.5" customHeight="1" thickBot="1" x14ac:dyDescent="0.25">
      <c r="D27" s="283" t="s">
        <v>952</v>
      </c>
      <c r="E27" s="283"/>
      <c r="F27" s="284"/>
      <c r="G27" s="220">
        <f>G25/170</f>
        <v>1</v>
      </c>
    </row>
  </sheetData>
  <mergeCells count="5">
    <mergeCell ref="A3:B3"/>
    <mergeCell ref="D27:F27"/>
    <mergeCell ref="C3:G10"/>
    <mergeCell ref="A2:G2"/>
    <mergeCell ref="A1:G1"/>
  </mergeCells>
  <conditionalFormatting sqref="D13:D21 A13:B21 D23:D24 A23:B24">
    <cfRule type="expression" dxfId="1" priority="2">
      <formula>$D13=""</formula>
    </cfRule>
  </conditionalFormatting>
  <conditionalFormatting sqref="C13:C21 C23:C24">
    <cfRule type="expression" dxfId="0" priority="1">
      <formula>$D13=""</formula>
    </cfRule>
  </conditionalFormatting>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G22"/>
  <sheetViews>
    <sheetView workbookViewId="0">
      <pane ySplit="2" topLeftCell="A14" activePane="bottomLeft" state="frozen"/>
      <selection pane="bottomLeft" activeCell="C36" sqref="C35:C36"/>
    </sheetView>
  </sheetViews>
  <sheetFormatPr defaultRowHeight="12.75" x14ac:dyDescent="0.2"/>
  <cols>
    <col min="1" max="1" width="11.42578125" style="10" bestFit="1" customWidth="1"/>
    <col min="2" max="2" width="16.42578125" style="10" customWidth="1"/>
    <col min="3" max="3" width="71.5703125" style="10" customWidth="1"/>
    <col min="4" max="4" width="9.140625" style="10"/>
    <col min="5" max="5" width="12.85546875" style="10" customWidth="1"/>
    <col min="6" max="6" width="10.5703125" style="10" customWidth="1"/>
    <col min="7" max="7" width="19.28515625" style="10" customWidth="1"/>
    <col min="8" max="16384" width="9.140625" style="10"/>
  </cols>
  <sheetData>
    <row r="1" spans="1:7" ht="15" customHeight="1" x14ac:dyDescent="0.2">
      <c r="A1" s="289" t="s">
        <v>314</v>
      </c>
      <c r="B1" s="289"/>
      <c r="C1" s="289"/>
      <c r="D1" s="289"/>
      <c r="E1" s="289"/>
      <c r="F1" s="289"/>
      <c r="G1" s="289"/>
    </row>
    <row r="2" spans="1:7" ht="26.25" customHeight="1" x14ac:dyDescent="0.2">
      <c r="A2" s="288" t="s">
        <v>871</v>
      </c>
      <c r="B2" s="288"/>
      <c r="C2" s="288"/>
      <c r="D2" s="288"/>
      <c r="E2" s="288"/>
      <c r="F2" s="288"/>
      <c r="G2" s="288"/>
    </row>
    <row r="3" spans="1:7" ht="24.75" customHeight="1" x14ac:dyDescent="0.2">
      <c r="A3" s="285" t="s">
        <v>299</v>
      </c>
      <c r="B3" s="285"/>
      <c r="C3" s="286"/>
      <c r="D3" s="287"/>
      <c r="E3" s="287"/>
      <c r="F3" s="287"/>
      <c r="G3" s="287"/>
    </row>
    <row r="4" spans="1:7" x14ac:dyDescent="0.2">
      <c r="A4" s="21" t="s">
        <v>303</v>
      </c>
      <c r="B4" s="21" t="s">
        <v>302</v>
      </c>
      <c r="C4" s="286"/>
      <c r="D4" s="287"/>
      <c r="E4" s="287"/>
      <c r="F4" s="287"/>
      <c r="G4" s="287"/>
    </row>
    <row r="5" spans="1:7" x14ac:dyDescent="0.2">
      <c r="A5" s="6" t="s">
        <v>294</v>
      </c>
      <c r="B5" s="22">
        <v>5</v>
      </c>
      <c r="C5" s="286"/>
      <c r="D5" s="287"/>
      <c r="E5" s="287"/>
      <c r="F5" s="287"/>
      <c r="G5" s="287"/>
    </row>
    <row r="6" spans="1:7" x14ac:dyDescent="0.2">
      <c r="A6" s="6" t="s">
        <v>295</v>
      </c>
      <c r="B6" s="22">
        <v>4</v>
      </c>
      <c r="C6" s="286"/>
      <c r="D6" s="287"/>
      <c r="E6" s="287"/>
      <c r="F6" s="287"/>
      <c r="G6" s="287"/>
    </row>
    <row r="7" spans="1:7" x14ac:dyDescent="0.2">
      <c r="A7" s="6" t="s">
        <v>296</v>
      </c>
      <c r="B7" s="22">
        <v>3</v>
      </c>
      <c r="C7" s="286"/>
      <c r="D7" s="287"/>
      <c r="E7" s="287"/>
      <c r="F7" s="287"/>
      <c r="G7" s="287"/>
    </row>
    <row r="8" spans="1:7" x14ac:dyDescent="0.2">
      <c r="A8" s="6" t="s">
        <v>156</v>
      </c>
      <c r="B8" s="22">
        <v>2</v>
      </c>
      <c r="C8" s="286"/>
      <c r="D8" s="287"/>
      <c r="E8" s="287"/>
      <c r="F8" s="287"/>
      <c r="G8" s="287"/>
    </row>
    <row r="9" spans="1:7" x14ac:dyDescent="0.2">
      <c r="A9" s="6" t="s">
        <v>297</v>
      </c>
      <c r="B9" s="22">
        <v>1</v>
      </c>
      <c r="C9" s="286"/>
      <c r="D9" s="287"/>
      <c r="E9" s="287"/>
      <c r="F9" s="287"/>
      <c r="G9" s="287"/>
    </row>
    <row r="10" spans="1:7" x14ac:dyDescent="0.2">
      <c r="A10" s="6" t="s">
        <v>298</v>
      </c>
      <c r="B10" s="22">
        <v>0</v>
      </c>
      <c r="C10" s="286"/>
      <c r="D10" s="287"/>
      <c r="E10" s="287"/>
      <c r="F10" s="287"/>
      <c r="G10" s="287"/>
    </row>
    <row r="12" spans="1:7" ht="38.25" x14ac:dyDescent="0.2">
      <c r="A12" s="155" t="s">
        <v>144</v>
      </c>
      <c r="B12" s="156" t="s">
        <v>145</v>
      </c>
      <c r="C12" s="156" t="s">
        <v>146</v>
      </c>
      <c r="D12" s="157" t="s">
        <v>147</v>
      </c>
      <c r="E12" s="25" t="s">
        <v>300</v>
      </c>
      <c r="F12" s="174" t="s">
        <v>301</v>
      </c>
      <c r="G12" s="174" t="s">
        <v>316</v>
      </c>
    </row>
    <row r="13" spans="1:7" ht="30" x14ac:dyDescent="0.2">
      <c r="A13" s="40">
        <v>1</v>
      </c>
      <c r="B13" s="159" t="s">
        <v>314</v>
      </c>
      <c r="C13" s="39" t="s">
        <v>865</v>
      </c>
      <c r="D13" s="83" t="s">
        <v>150</v>
      </c>
      <c r="E13" s="30" t="s">
        <v>294</v>
      </c>
      <c r="F13" s="218">
        <f>VLOOKUP(E13,$A$5:$B$10,2,FALSE)</f>
        <v>5</v>
      </c>
      <c r="G13" s="218">
        <f>IF(D13="H",F13*3,IF(D13="M",F13*2,IF(D13="L",F13*1)))</f>
        <v>15</v>
      </c>
    </row>
    <row r="14" spans="1:7" ht="30" x14ac:dyDescent="0.2">
      <c r="A14" s="40">
        <v>2</v>
      </c>
      <c r="B14" s="159" t="s">
        <v>314</v>
      </c>
      <c r="C14" s="39" t="s">
        <v>866</v>
      </c>
      <c r="D14" s="83" t="s">
        <v>150</v>
      </c>
      <c r="E14" s="30" t="s">
        <v>294</v>
      </c>
      <c r="F14" s="218">
        <f t="shared" ref="F14:F19" si="0">VLOOKUP(E14,$A$5:$B$10,2,FALSE)</f>
        <v>5</v>
      </c>
      <c r="G14" s="218">
        <f t="shared" ref="G14:G19" si="1">IF(D14="H",F14*3,IF(D14="M",F14*2,IF(D14="L",F14*1)))</f>
        <v>15</v>
      </c>
    </row>
    <row r="15" spans="1:7" ht="30" x14ac:dyDescent="0.2">
      <c r="A15" s="40">
        <v>3</v>
      </c>
      <c r="B15" s="159" t="s">
        <v>314</v>
      </c>
      <c r="C15" s="39" t="s">
        <v>867</v>
      </c>
      <c r="D15" s="160" t="s">
        <v>150</v>
      </c>
      <c r="E15" s="30" t="s">
        <v>294</v>
      </c>
      <c r="F15" s="218">
        <f t="shared" si="0"/>
        <v>5</v>
      </c>
      <c r="G15" s="218">
        <f t="shared" si="1"/>
        <v>15</v>
      </c>
    </row>
    <row r="16" spans="1:7" ht="30" x14ac:dyDescent="0.2">
      <c r="A16" s="40">
        <v>4</v>
      </c>
      <c r="B16" s="159" t="s">
        <v>314</v>
      </c>
      <c r="C16" s="39" t="s">
        <v>868</v>
      </c>
      <c r="D16" s="160" t="s">
        <v>150</v>
      </c>
      <c r="E16" s="30" t="s">
        <v>294</v>
      </c>
      <c r="F16" s="218">
        <f t="shared" si="0"/>
        <v>5</v>
      </c>
      <c r="G16" s="218">
        <f t="shared" si="1"/>
        <v>15</v>
      </c>
    </row>
    <row r="17" spans="1:7" ht="30" x14ac:dyDescent="0.2">
      <c r="A17" s="40">
        <v>5</v>
      </c>
      <c r="B17" s="159" t="s">
        <v>314</v>
      </c>
      <c r="C17" s="39" t="s">
        <v>869</v>
      </c>
      <c r="D17" s="160" t="s">
        <v>150</v>
      </c>
      <c r="E17" s="30" t="s">
        <v>294</v>
      </c>
      <c r="F17" s="218">
        <f t="shared" si="0"/>
        <v>5</v>
      </c>
      <c r="G17" s="218">
        <f t="shared" si="1"/>
        <v>15</v>
      </c>
    </row>
    <row r="18" spans="1:7" ht="30" x14ac:dyDescent="0.2">
      <c r="A18" s="40">
        <v>6</v>
      </c>
      <c r="B18" s="159" t="s">
        <v>314</v>
      </c>
      <c r="C18" s="39" t="s">
        <v>870</v>
      </c>
      <c r="D18" s="160" t="s">
        <v>150</v>
      </c>
      <c r="E18" s="30" t="s">
        <v>294</v>
      </c>
      <c r="F18" s="218">
        <f t="shared" si="0"/>
        <v>5</v>
      </c>
      <c r="G18" s="218">
        <f t="shared" si="1"/>
        <v>15</v>
      </c>
    </row>
    <row r="19" spans="1:7" ht="30" x14ac:dyDescent="0.2">
      <c r="A19" s="40">
        <v>7</v>
      </c>
      <c r="B19" s="159" t="s">
        <v>314</v>
      </c>
      <c r="C19" s="39" t="s">
        <v>1042</v>
      </c>
      <c r="D19" s="83" t="s">
        <v>330</v>
      </c>
      <c r="E19" s="30" t="s">
        <v>294</v>
      </c>
      <c r="F19" s="218">
        <f t="shared" si="0"/>
        <v>5</v>
      </c>
      <c r="G19" s="218">
        <f t="shared" si="1"/>
        <v>5</v>
      </c>
    </row>
    <row r="20" spans="1:7" ht="13.5" thickBot="1" x14ac:dyDescent="0.25">
      <c r="F20" s="221">
        <f>SUM(F13:F19)</f>
        <v>35</v>
      </c>
      <c r="G20" s="221">
        <f>SUM(G13:G19)</f>
        <v>95</v>
      </c>
    </row>
    <row r="21" spans="1:7" ht="14.25" thickTop="1" thickBot="1" x14ac:dyDescent="0.25"/>
    <row r="22" spans="1:7" ht="27" customHeight="1" thickBot="1" x14ac:dyDescent="0.25">
      <c r="D22" s="283" t="s">
        <v>953</v>
      </c>
      <c r="E22" s="283"/>
      <c r="F22" s="284"/>
      <c r="G22" s="220">
        <f>G20/95</f>
        <v>1</v>
      </c>
    </row>
  </sheetData>
  <mergeCells count="5">
    <mergeCell ref="A3:B3"/>
    <mergeCell ref="D22:F22"/>
    <mergeCell ref="C3:G10"/>
    <mergeCell ref="A1:G1"/>
    <mergeCell ref="A2:G2"/>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G151"/>
  <sheetViews>
    <sheetView tabSelected="1" workbookViewId="0">
      <pane ySplit="2" topLeftCell="A75" activePane="bottomLeft" state="frozen"/>
      <selection pane="bottomLeft" activeCell="C83" sqref="C83"/>
    </sheetView>
  </sheetViews>
  <sheetFormatPr defaultRowHeight="12.75" x14ac:dyDescent="0.2"/>
  <cols>
    <col min="1" max="1" width="11.7109375" style="10" customWidth="1"/>
    <col min="2" max="2" width="26.28515625" style="10" customWidth="1"/>
    <col min="3" max="3" width="82.7109375" style="10" customWidth="1"/>
    <col min="4" max="4" width="13.140625" style="10" customWidth="1"/>
    <col min="5" max="5" width="12.85546875" style="10" customWidth="1"/>
    <col min="6" max="6" width="10.28515625" style="10" customWidth="1"/>
    <col min="7" max="7" width="17.7109375" style="38" bestFit="1" customWidth="1"/>
    <col min="8" max="16384" width="9.140625" style="10"/>
  </cols>
  <sheetData>
    <row r="1" spans="1:7" ht="15.75" customHeight="1" x14ac:dyDescent="0.2">
      <c r="A1" s="289" t="s">
        <v>143</v>
      </c>
      <c r="B1" s="289"/>
      <c r="C1" s="289"/>
      <c r="D1" s="289"/>
      <c r="E1" s="289"/>
      <c r="F1" s="289"/>
      <c r="G1" s="289"/>
    </row>
    <row r="2" spans="1:7" ht="15" customHeight="1" x14ac:dyDescent="0.2">
      <c r="A2" s="288" t="s">
        <v>315</v>
      </c>
      <c r="B2" s="288"/>
      <c r="C2" s="288"/>
      <c r="D2" s="288"/>
      <c r="E2" s="288"/>
      <c r="F2" s="288"/>
      <c r="G2" s="288"/>
    </row>
    <row r="3" spans="1:7" x14ac:dyDescent="0.2">
      <c r="A3" s="285" t="s">
        <v>299</v>
      </c>
      <c r="B3" s="285"/>
      <c r="C3" s="286"/>
      <c r="D3" s="287"/>
      <c r="E3" s="287"/>
      <c r="F3" s="287"/>
      <c r="G3" s="287"/>
    </row>
    <row r="4" spans="1:7" ht="15" customHeight="1" x14ac:dyDescent="0.2">
      <c r="A4" s="21" t="s">
        <v>303</v>
      </c>
      <c r="B4" s="21" t="s">
        <v>302</v>
      </c>
      <c r="C4" s="286"/>
      <c r="D4" s="287"/>
      <c r="E4" s="287"/>
      <c r="F4" s="287"/>
      <c r="G4" s="287"/>
    </row>
    <row r="5" spans="1:7" x14ac:dyDescent="0.2">
      <c r="A5" s="6" t="s">
        <v>294</v>
      </c>
      <c r="B5" s="22">
        <v>5</v>
      </c>
      <c r="C5" s="286"/>
      <c r="D5" s="287"/>
      <c r="E5" s="287"/>
      <c r="F5" s="287"/>
      <c r="G5" s="287"/>
    </row>
    <row r="6" spans="1:7" x14ac:dyDescent="0.2">
      <c r="A6" s="6" t="s">
        <v>295</v>
      </c>
      <c r="B6" s="22">
        <v>4</v>
      </c>
      <c r="C6" s="286"/>
      <c r="D6" s="287"/>
      <c r="E6" s="287"/>
      <c r="F6" s="287"/>
      <c r="G6" s="287"/>
    </row>
    <row r="7" spans="1:7" x14ac:dyDescent="0.2">
      <c r="A7" s="6" t="s">
        <v>296</v>
      </c>
      <c r="B7" s="22">
        <v>3</v>
      </c>
      <c r="C7" s="286"/>
      <c r="D7" s="287"/>
      <c r="E7" s="287"/>
      <c r="F7" s="287"/>
      <c r="G7" s="287"/>
    </row>
    <row r="8" spans="1:7" x14ac:dyDescent="0.2">
      <c r="A8" s="6" t="s">
        <v>156</v>
      </c>
      <c r="B8" s="22">
        <v>2</v>
      </c>
      <c r="C8" s="286"/>
      <c r="D8" s="287"/>
      <c r="E8" s="287"/>
      <c r="F8" s="287"/>
      <c r="G8" s="287"/>
    </row>
    <row r="9" spans="1:7" x14ac:dyDescent="0.2">
      <c r="A9" s="6" t="s">
        <v>297</v>
      </c>
      <c r="B9" s="22">
        <v>1</v>
      </c>
      <c r="C9" s="286"/>
      <c r="D9" s="287"/>
      <c r="E9" s="287"/>
      <c r="F9" s="287"/>
      <c r="G9" s="287"/>
    </row>
    <row r="10" spans="1:7" x14ac:dyDescent="0.2">
      <c r="A10" s="6" t="s">
        <v>298</v>
      </c>
      <c r="B10" s="22">
        <v>0</v>
      </c>
      <c r="C10" s="286"/>
      <c r="D10" s="287"/>
      <c r="E10" s="287"/>
      <c r="F10" s="287"/>
      <c r="G10" s="287"/>
    </row>
    <row r="11" spans="1:7" ht="14.25" customHeight="1" x14ac:dyDescent="0.2">
      <c r="A11" s="23"/>
      <c r="B11" s="23"/>
      <c r="C11" s="23"/>
      <c r="D11" s="23"/>
      <c r="E11" s="24"/>
      <c r="F11" s="24"/>
    </row>
    <row r="12" spans="1:7" s="27" customFormat="1" ht="51" x14ac:dyDescent="0.2">
      <c r="A12" s="25" t="s">
        <v>144</v>
      </c>
      <c r="B12" s="26" t="s">
        <v>145</v>
      </c>
      <c r="C12" s="26" t="s">
        <v>146</v>
      </c>
      <c r="D12" s="25" t="s">
        <v>147</v>
      </c>
      <c r="E12" s="25" t="s">
        <v>300</v>
      </c>
      <c r="F12" s="174" t="s">
        <v>301</v>
      </c>
      <c r="G12" s="174" t="s">
        <v>316</v>
      </c>
    </row>
    <row r="13" spans="1:7" ht="15" x14ac:dyDescent="0.2">
      <c r="A13" s="115">
        <v>1</v>
      </c>
      <c r="B13" s="116" t="s">
        <v>148</v>
      </c>
      <c r="C13" s="117" t="s">
        <v>149</v>
      </c>
      <c r="D13" s="118" t="s">
        <v>150</v>
      </c>
      <c r="E13" s="32" t="s">
        <v>294</v>
      </c>
      <c r="F13" s="218">
        <f t="shared" ref="F13:F44" si="0">VLOOKUP(E13,$A$5:$B$10,2,FALSE)</f>
        <v>5</v>
      </c>
      <c r="G13" s="218">
        <f>IF(D13="H",F13*3,IF(D13="M",F13*2,IF(D13="L",F13*1)))</f>
        <v>15</v>
      </c>
    </row>
    <row r="14" spans="1:7" ht="15" x14ac:dyDescent="0.2">
      <c r="A14" s="115">
        <v>2</v>
      </c>
      <c r="B14" s="116" t="s">
        <v>148</v>
      </c>
      <c r="C14" s="117" t="s">
        <v>151</v>
      </c>
      <c r="D14" s="118" t="s">
        <v>150</v>
      </c>
      <c r="E14" s="32" t="s">
        <v>294</v>
      </c>
      <c r="F14" s="218">
        <f t="shared" si="0"/>
        <v>5</v>
      </c>
      <c r="G14" s="218">
        <f t="shared" ref="G14:G77" si="1">IF(D14="H",F14*3,IF(D14="M",F14*2,IF(D14="L",F14*1)))</f>
        <v>15</v>
      </c>
    </row>
    <row r="15" spans="1:7" ht="45" x14ac:dyDescent="0.2">
      <c r="A15" s="115">
        <v>3</v>
      </c>
      <c r="B15" s="116" t="s">
        <v>148</v>
      </c>
      <c r="C15" s="117" t="s">
        <v>152</v>
      </c>
      <c r="D15" s="118" t="s">
        <v>150</v>
      </c>
      <c r="E15" s="32" t="s">
        <v>294</v>
      </c>
      <c r="F15" s="218">
        <f t="shared" si="0"/>
        <v>5</v>
      </c>
      <c r="G15" s="218">
        <f t="shared" si="1"/>
        <v>15</v>
      </c>
    </row>
    <row r="16" spans="1:7" ht="60" x14ac:dyDescent="0.2">
      <c r="A16" s="115">
        <v>4</v>
      </c>
      <c r="B16" s="116" t="s">
        <v>148</v>
      </c>
      <c r="C16" s="119" t="s">
        <v>153</v>
      </c>
      <c r="D16" s="118" t="s">
        <v>150</v>
      </c>
      <c r="E16" s="32" t="s">
        <v>294</v>
      </c>
      <c r="F16" s="218">
        <f t="shared" si="0"/>
        <v>5</v>
      </c>
      <c r="G16" s="218">
        <f t="shared" si="1"/>
        <v>15</v>
      </c>
    </row>
    <row r="17" spans="1:7" ht="30" x14ac:dyDescent="0.2">
      <c r="A17" s="115">
        <v>5</v>
      </c>
      <c r="B17" s="116" t="s">
        <v>154</v>
      </c>
      <c r="C17" s="119" t="s">
        <v>155</v>
      </c>
      <c r="D17" s="118" t="s">
        <v>150</v>
      </c>
      <c r="E17" s="32" t="s">
        <v>294</v>
      </c>
      <c r="F17" s="218">
        <f t="shared" si="0"/>
        <v>5</v>
      </c>
      <c r="G17" s="218">
        <f t="shared" si="1"/>
        <v>15</v>
      </c>
    </row>
    <row r="18" spans="1:7" ht="30" x14ac:dyDescent="0.2">
      <c r="A18" s="115">
        <v>6</v>
      </c>
      <c r="B18" s="116" t="s">
        <v>154</v>
      </c>
      <c r="C18" s="119" t="s">
        <v>1050</v>
      </c>
      <c r="D18" s="118" t="s">
        <v>156</v>
      </c>
      <c r="E18" s="32" t="s">
        <v>294</v>
      </c>
      <c r="F18" s="218">
        <f t="shared" si="0"/>
        <v>5</v>
      </c>
      <c r="G18" s="218">
        <f t="shared" si="1"/>
        <v>10</v>
      </c>
    </row>
    <row r="19" spans="1:7" ht="75" x14ac:dyDescent="0.2">
      <c r="A19" s="115">
        <v>7</v>
      </c>
      <c r="B19" s="116" t="s">
        <v>157</v>
      </c>
      <c r="C19" s="120" t="s">
        <v>158</v>
      </c>
      <c r="D19" s="118" t="s">
        <v>150</v>
      </c>
      <c r="E19" s="32" t="s">
        <v>294</v>
      </c>
      <c r="F19" s="218">
        <f t="shared" si="0"/>
        <v>5</v>
      </c>
      <c r="G19" s="218">
        <f t="shared" si="1"/>
        <v>15</v>
      </c>
    </row>
    <row r="20" spans="1:7" ht="30" x14ac:dyDescent="0.2">
      <c r="A20" s="115">
        <v>8</v>
      </c>
      <c r="B20" s="116" t="s">
        <v>157</v>
      </c>
      <c r="C20" s="119" t="s">
        <v>159</v>
      </c>
      <c r="D20" s="118" t="s">
        <v>150</v>
      </c>
      <c r="E20" s="32" t="s">
        <v>294</v>
      </c>
      <c r="F20" s="218">
        <f t="shared" si="0"/>
        <v>5</v>
      </c>
      <c r="G20" s="218">
        <f t="shared" si="1"/>
        <v>15</v>
      </c>
    </row>
    <row r="21" spans="1:7" ht="30" x14ac:dyDescent="0.2">
      <c r="A21" s="115">
        <v>9</v>
      </c>
      <c r="B21" s="116" t="s">
        <v>157</v>
      </c>
      <c r="C21" s="119" t="s">
        <v>160</v>
      </c>
      <c r="D21" s="118" t="s">
        <v>150</v>
      </c>
      <c r="E21" s="32" t="s">
        <v>294</v>
      </c>
      <c r="F21" s="218">
        <f t="shared" si="0"/>
        <v>5</v>
      </c>
      <c r="G21" s="218">
        <f t="shared" si="1"/>
        <v>15</v>
      </c>
    </row>
    <row r="22" spans="1:7" ht="30" x14ac:dyDescent="0.2">
      <c r="A22" s="115">
        <v>10</v>
      </c>
      <c r="B22" s="116" t="s">
        <v>161</v>
      </c>
      <c r="C22" s="117" t="s">
        <v>162</v>
      </c>
      <c r="D22" s="118" t="s">
        <v>156</v>
      </c>
      <c r="E22" s="32" t="s">
        <v>294</v>
      </c>
      <c r="F22" s="218">
        <f t="shared" si="0"/>
        <v>5</v>
      </c>
      <c r="G22" s="218">
        <f t="shared" si="1"/>
        <v>10</v>
      </c>
    </row>
    <row r="23" spans="1:7" ht="30" x14ac:dyDescent="0.2">
      <c r="A23" s="115">
        <v>11</v>
      </c>
      <c r="B23" s="116" t="s">
        <v>161</v>
      </c>
      <c r="C23" s="121" t="s">
        <v>163</v>
      </c>
      <c r="D23" s="118" t="s">
        <v>150</v>
      </c>
      <c r="E23" s="32" t="s">
        <v>294</v>
      </c>
      <c r="F23" s="218">
        <f t="shared" si="0"/>
        <v>5</v>
      </c>
      <c r="G23" s="218">
        <f t="shared" si="1"/>
        <v>15</v>
      </c>
    </row>
    <row r="24" spans="1:7" ht="30" x14ac:dyDescent="0.2">
      <c r="A24" s="115">
        <v>12</v>
      </c>
      <c r="B24" s="116" t="s">
        <v>161</v>
      </c>
      <c r="C24" s="117" t="s">
        <v>164</v>
      </c>
      <c r="D24" s="118" t="s">
        <v>150</v>
      </c>
      <c r="E24" s="32" t="s">
        <v>294</v>
      </c>
      <c r="F24" s="218">
        <f t="shared" si="0"/>
        <v>5</v>
      </c>
      <c r="G24" s="218">
        <f t="shared" si="1"/>
        <v>15</v>
      </c>
    </row>
    <row r="25" spans="1:7" ht="30" x14ac:dyDescent="0.2">
      <c r="A25" s="115">
        <v>13</v>
      </c>
      <c r="B25" s="116" t="s">
        <v>165</v>
      </c>
      <c r="C25" s="120" t="s">
        <v>1051</v>
      </c>
      <c r="D25" s="118" t="s">
        <v>150</v>
      </c>
      <c r="E25" s="32" t="s">
        <v>294</v>
      </c>
      <c r="F25" s="218">
        <f t="shared" si="0"/>
        <v>5</v>
      </c>
      <c r="G25" s="218">
        <f t="shared" si="1"/>
        <v>15</v>
      </c>
    </row>
    <row r="26" spans="1:7" ht="30" x14ac:dyDescent="0.2">
      <c r="A26" s="115">
        <v>14</v>
      </c>
      <c r="B26" s="116" t="s">
        <v>165</v>
      </c>
      <c r="C26" s="117" t="s">
        <v>1052</v>
      </c>
      <c r="D26" s="118" t="s">
        <v>150</v>
      </c>
      <c r="E26" s="32" t="s">
        <v>294</v>
      </c>
      <c r="F26" s="218">
        <f t="shared" si="0"/>
        <v>5</v>
      </c>
      <c r="G26" s="218">
        <f t="shared" si="1"/>
        <v>15</v>
      </c>
    </row>
    <row r="27" spans="1:7" ht="30" x14ac:dyDescent="0.2">
      <c r="A27" s="115">
        <v>15</v>
      </c>
      <c r="B27" s="116" t="s">
        <v>166</v>
      </c>
      <c r="C27" s="119" t="s">
        <v>167</v>
      </c>
      <c r="D27" s="118" t="s">
        <v>150</v>
      </c>
      <c r="E27" s="32" t="s">
        <v>294</v>
      </c>
      <c r="F27" s="218">
        <f t="shared" si="0"/>
        <v>5</v>
      </c>
      <c r="G27" s="218">
        <f t="shared" si="1"/>
        <v>15</v>
      </c>
    </row>
    <row r="28" spans="1:7" ht="60" x14ac:dyDescent="0.2">
      <c r="A28" s="115">
        <v>16</v>
      </c>
      <c r="B28" s="116" t="s">
        <v>166</v>
      </c>
      <c r="C28" s="117" t="s">
        <v>168</v>
      </c>
      <c r="D28" s="118" t="s">
        <v>150</v>
      </c>
      <c r="E28" s="32" t="s">
        <v>294</v>
      </c>
      <c r="F28" s="218">
        <f t="shared" si="0"/>
        <v>5</v>
      </c>
      <c r="G28" s="218">
        <f t="shared" si="1"/>
        <v>15</v>
      </c>
    </row>
    <row r="29" spans="1:7" ht="30" x14ac:dyDescent="0.2">
      <c r="A29" s="115">
        <v>17</v>
      </c>
      <c r="B29" s="116" t="s">
        <v>166</v>
      </c>
      <c r="C29" s="119" t="s">
        <v>169</v>
      </c>
      <c r="D29" s="118" t="s">
        <v>150</v>
      </c>
      <c r="E29" s="32" t="s">
        <v>294</v>
      </c>
      <c r="F29" s="218">
        <f t="shared" si="0"/>
        <v>5</v>
      </c>
      <c r="G29" s="218">
        <f t="shared" si="1"/>
        <v>15</v>
      </c>
    </row>
    <row r="30" spans="1:7" ht="30" x14ac:dyDescent="0.2">
      <c r="A30" s="115">
        <v>18</v>
      </c>
      <c r="B30" s="116" t="s">
        <v>166</v>
      </c>
      <c r="C30" s="119" t="s">
        <v>170</v>
      </c>
      <c r="D30" s="118" t="s">
        <v>150</v>
      </c>
      <c r="E30" s="32" t="s">
        <v>294</v>
      </c>
      <c r="F30" s="218">
        <f t="shared" si="0"/>
        <v>5</v>
      </c>
      <c r="G30" s="218">
        <f t="shared" si="1"/>
        <v>15</v>
      </c>
    </row>
    <row r="31" spans="1:7" ht="30" x14ac:dyDescent="0.2">
      <c r="A31" s="115">
        <v>19</v>
      </c>
      <c r="B31" s="116" t="s">
        <v>166</v>
      </c>
      <c r="C31" s="120" t="s">
        <v>171</v>
      </c>
      <c r="D31" s="118" t="s">
        <v>150</v>
      </c>
      <c r="E31" s="32" t="s">
        <v>294</v>
      </c>
      <c r="F31" s="218">
        <f t="shared" si="0"/>
        <v>5</v>
      </c>
      <c r="G31" s="218">
        <f t="shared" si="1"/>
        <v>15</v>
      </c>
    </row>
    <row r="32" spans="1:7" ht="15" x14ac:dyDescent="0.2">
      <c r="A32" s="115">
        <v>20</v>
      </c>
      <c r="B32" s="116" t="s">
        <v>166</v>
      </c>
      <c r="C32" s="120" t="s">
        <v>172</v>
      </c>
      <c r="D32" s="118" t="s">
        <v>150</v>
      </c>
      <c r="E32" s="32" t="s">
        <v>294</v>
      </c>
      <c r="F32" s="218">
        <f t="shared" si="0"/>
        <v>5</v>
      </c>
      <c r="G32" s="218">
        <f t="shared" si="1"/>
        <v>15</v>
      </c>
    </row>
    <row r="33" spans="1:7" ht="15" x14ac:dyDescent="0.2">
      <c r="A33" s="115">
        <v>21</v>
      </c>
      <c r="B33" s="116" t="s">
        <v>166</v>
      </c>
      <c r="C33" s="120" t="s">
        <v>173</v>
      </c>
      <c r="D33" s="118" t="s">
        <v>150</v>
      </c>
      <c r="E33" s="32" t="s">
        <v>294</v>
      </c>
      <c r="F33" s="218">
        <f t="shared" si="0"/>
        <v>5</v>
      </c>
      <c r="G33" s="218">
        <f t="shared" si="1"/>
        <v>15</v>
      </c>
    </row>
    <row r="34" spans="1:7" ht="30" x14ac:dyDescent="0.2">
      <c r="A34" s="115">
        <v>22</v>
      </c>
      <c r="B34" s="116" t="s">
        <v>166</v>
      </c>
      <c r="C34" s="122" t="s">
        <v>174</v>
      </c>
      <c r="D34" s="118" t="s">
        <v>150</v>
      </c>
      <c r="E34" s="32" t="s">
        <v>294</v>
      </c>
      <c r="F34" s="218">
        <f t="shared" si="0"/>
        <v>5</v>
      </c>
      <c r="G34" s="218">
        <f t="shared" si="1"/>
        <v>15</v>
      </c>
    </row>
    <row r="35" spans="1:7" ht="30" x14ac:dyDescent="0.2">
      <c r="A35" s="115">
        <v>23</v>
      </c>
      <c r="B35" s="116" t="s">
        <v>166</v>
      </c>
      <c r="C35" s="117" t="s">
        <v>175</v>
      </c>
      <c r="D35" s="118" t="s">
        <v>150</v>
      </c>
      <c r="E35" s="32" t="s">
        <v>294</v>
      </c>
      <c r="F35" s="218">
        <f t="shared" si="0"/>
        <v>5</v>
      </c>
      <c r="G35" s="218">
        <f t="shared" si="1"/>
        <v>15</v>
      </c>
    </row>
    <row r="36" spans="1:7" ht="15" x14ac:dyDescent="0.2">
      <c r="A36" s="115">
        <v>24</v>
      </c>
      <c r="B36" s="116" t="s">
        <v>166</v>
      </c>
      <c r="C36" s="119" t="s">
        <v>176</v>
      </c>
      <c r="D36" s="118" t="s">
        <v>150</v>
      </c>
      <c r="E36" s="32" t="s">
        <v>294</v>
      </c>
      <c r="F36" s="218">
        <f t="shared" si="0"/>
        <v>5</v>
      </c>
      <c r="G36" s="218">
        <f t="shared" si="1"/>
        <v>15</v>
      </c>
    </row>
    <row r="37" spans="1:7" ht="15" x14ac:dyDescent="0.2">
      <c r="A37" s="115">
        <v>25</v>
      </c>
      <c r="B37" s="116" t="s">
        <v>166</v>
      </c>
      <c r="C37" s="117" t="s">
        <v>177</v>
      </c>
      <c r="D37" s="118" t="s">
        <v>150</v>
      </c>
      <c r="E37" s="32" t="s">
        <v>294</v>
      </c>
      <c r="F37" s="218">
        <f t="shared" si="0"/>
        <v>5</v>
      </c>
      <c r="G37" s="218">
        <f t="shared" si="1"/>
        <v>15</v>
      </c>
    </row>
    <row r="38" spans="1:7" ht="15" x14ac:dyDescent="0.2">
      <c r="A38" s="115">
        <v>26</v>
      </c>
      <c r="B38" s="116" t="s">
        <v>166</v>
      </c>
      <c r="C38" s="121" t="s">
        <v>178</v>
      </c>
      <c r="D38" s="118" t="s">
        <v>150</v>
      </c>
      <c r="E38" s="32" t="s">
        <v>294</v>
      </c>
      <c r="F38" s="218">
        <f t="shared" si="0"/>
        <v>5</v>
      </c>
      <c r="G38" s="218">
        <f t="shared" si="1"/>
        <v>15</v>
      </c>
    </row>
    <row r="39" spans="1:7" ht="30" x14ac:dyDescent="0.2">
      <c r="A39" s="115">
        <v>27</v>
      </c>
      <c r="B39" s="116" t="s">
        <v>166</v>
      </c>
      <c r="C39" s="117" t="s">
        <v>179</v>
      </c>
      <c r="D39" s="118" t="s">
        <v>150</v>
      </c>
      <c r="E39" s="32" t="s">
        <v>294</v>
      </c>
      <c r="F39" s="218">
        <f t="shared" si="0"/>
        <v>5</v>
      </c>
      <c r="G39" s="218">
        <f t="shared" si="1"/>
        <v>15</v>
      </c>
    </row>
    <row r="40" spans="1:7" ht="15" x14ac:dyDescent="0.2">
      <c r="A40" s="115">
        <v>28</v>
      </c>
      <c r="B40" s="116" t="s">
        <v>166</v>
      </c>
      <c r="C40" s="119" t="s">
        <v>180</v>
      </c>
      <c r="D40" s="118" t="s">
        <v>150</v>
      </c>
      <c r="E40" s="32" t="s">
        <v>294</v>
      </c>
      <c r="F40" s="218">
        <f t="shared" si="0"/>
        <v>5</v>
      </c>
      <c r="G40" s="218">
        <f t="shared" si="1"/>
        <v>15</v>
      </c>
    </row>
    <row r="41" spans="1:7" ht="30" x14ac:dyDescent="0.2">
      <c r="A41" s="115">
        <v>29</v>
      </c>
      <c r="B41" s="116" t="s">
        <v>166</v>
      </c>
      <c r="C41" s="119" t="s">
        <v>181</v>
      </c>
      <c r="D41" s="118" t="s">
        <v>150</v>
      </c>
      <c r="E41" s="32" t="s">
        <v>294</v>
      </c>
      <c r="F41" s="218">
        <f t="shared" si="0"/>
        <v>5</v>
      </c>
      <c r="G41" s="218">
        <f t="shared" si="1"/>
        <v>15</v>
      </c>
    </row>
    <row r="42" spans="1:7" ht="15" x14ac:dyDescent="0.2">
      <c r="A42" s="115">
        <v>30</v>
      </c>
      <c r="B42" s="116" t="s">
        <v>166</v>
      </c>
      <c r="C42" s="123" t="s">
        <v>182</v>
      </c>
      <c r="D42" s="124" t="s">
        <v>150</v>
      </c>
      <c r="E42" s="32" t="s">
        <v>294</v>
      </c>
      <c r="F42" s="218">
        <f t="shared" si="0"/>
        <v>5</v>
      </c>
      <c r="G42" s="218">
        <f t="shared" si="1"/>
        <v>15</v>
      </c>
    </row>
    <row r="43" spans="1:7" ht="15" x14ac:dyDescent="0.2">
      <c r="A43" s="115">
        <v>31</v>
      </c>
      <c r="B43" s="116" t="s">
        <v>166</v>
      </c>
      <c r="C43" s="119" t="s">
        <v>183</v>
      </c>
      <c r="D43" s="118" t="s">
        <v>150</v>
      </c>
      <c r="E43" s="32" t="s">
        <v>294</v>
      </c>
      <c r="F43" s="218">
        <f t="shared" si="0"/>
        <v>5</v>
      </c>
      <c r="G43" s="218">
        <f t="shared" si="1"/>
        <v>15</v>
      </c>
    </row>
    <row r="44" spans="1:7" ht="30" x14ac:dyDescent="0.2">
      <c r="A44" s="115">
        <v>32</v>
      </c>
      <c r="B44" s="116" t="s">
        <v>166</v>
      </c>
      <c r="C44" s="120" t="s">
        <v>184</v>
      </c>
      <c r="D44" s="118" t="s">
        <v>150</v>
      </c>
      <c r="E44" s="32" t="s">
        <v>294</v>
      </c>
      <c r="F44" s="218">
        <f t="shared" si="0"/>
        <v>5</v>
      </c>
      <c r="G44" s="218">
        <f t="shared" si="1"/>
        <v>15</v>
      </c>
    </row>
    <row r="45" spans="1:7" ht="45" x14ac:dyDescent="0.2">
      <c r="A45" s="115">
        <v>33</v>
      </c>
      <c r="B45" s="116" t="s">
        <v>166</v>
      </c>
      <c r="C45" s="117" t="s">
        <v>185</v>
      </c>
      <c r="D45" s="118" t="s">
        <v>150</v>
      </c>
      <c r="E45" s="32" t="s">
        <v>294</v>
      </c>
      <c r="F45" s="218">
        <f t="shared" ref="F45:F76" si="2">VLOOKUP(E45,$A$5:$B$10,2,FALSE)</f>
        <v>5</v>
      </c>
      <c r="G45" s="218">
        <f t="shared" si="1"/>
        <v>15</v>
      </c>
    </row>
    <row r="46" spans="1:7" ht="45" x14ac:dyDescent="0.2">
      <c r="A46" s="115">
        <v>34</v>
      </c>
      <c r="B46" s="116" t="s">
        <v>166</v>
      </c>
      <c r="C46" s="117" t="s">
        <v>186</v>
      </c>
      <c r="D46" s="118" t="s">
        <v>150</v>
      </c>
      <c r="E46" s="32" t="s">
        <v>294</v>
      </c>
      <c r="F46" s="218">
        <f t="shared" si="2"/>
        <v>5</v>
      </c>
      <c r="G46" s="218">
        <f t="shared" si="1"/>
        <v>15</v>
      </c>
    </row>
    <row r="47" spans="1:7" ht="30" x14ac:dyDescent="0.2">
      <c r="A47" s="115">
        <v>35</v>
      </c>
      <c r="B47" s="116" t="s">
        <v>166</v>
      </c>
      <c r="C47" s="117" t="s">
        <v>187</v>
      </c>
      <c r="D47" s="118" t="s">
        <v>150</v>
      </c>
      <c r="E47" s="32" t="s">
        <v>294</v>
      </c>
      <c r="F47" s="218">
        <f t="shared" si="2"/>
        <v>5</v>
      </c>
      <c r="G47" s="218">
        <f t="shared" si="1"/>
        <v>15</v>
      </c>
    </row>
    <row r="48" spans="1:7" ht="15" x14ac:dyDescent="0.2">
      <c r="A48" s="115">
        <v>36</v>
      </c>
      <c r="B48" s="116" t="s">
        <v>166</v>
      </c>
      <c r="C48" s="119" t="s">
        <v>188</v>
      </c>
      <c r="D48" s="118" t="s">
        <v>150</v>
      </c>
      <c r="E48" s="32" t="s">
        <v>294</v>
      </c>
      <c r="F48" s="218">
        <f t="shared" si="2"/>
        <v>5</v>
      </c>
      <c r="G48" s="218">
        <f t="shared" si="1"/>
        <v>15</v>
      </c>
    </row>
    <row r="49" spans="1:7" ht="15" x14ac:dyDescent="0.2">
      <c r="A49" s="115">
        <v>37</v>
      </c>
      <c r="B49" s="116" t="s">
        <v>166</v>
      </c>
      <c r="C49" s="117" t="s">
        <v>189</v>
      </c>
      <c r="D49" s="118" t="s">
        <v>150</v>
      </c>
      <c r="E49" s="32" t="s">
        <v>294</v>
      </c>
      <c r="F49" s="218">
        <f t="shared" si="2"/>
        <v>5</v>
      </c>
      <c r="G49" s="218">
        <f t="shared" si="1"/>
        <v>15</v>
      </c>
    </row>
    <row r="50" spans="1:7" ht="30" x14ac:dyDescent="0.2">
      <c r="A50" s="115">
        <v>38</v>
      </c>
      <c r="B50" s="116" t="s">
        <v>166</v>
      </c>
      <c r="C50" s="119" t="s">
        <v>190</v>
      </c>
      <c r="D50" s="118" t="s">
        <v>150</v>
      </c>
      <c r="E50" s="32" t="s">
        <v>294</v>
      </c>
      <c r="F50" s="218">
        <f t="shared" si="2"/>
        <v>5</v>
      </c>
      <c r="G50" s="218">
        <f t="shared" si="1"/>
        <v>15</v>
      </c>
    </row>
    <row r="51" spans="1:7" ht="15" x14ac:dyDescent="0.2">
      <c r="A51" s="115">
        <v>39</v>
      </c>
      <c r="B51" s="116" t="s">
        <v>166</v>
      </c>
      <c r="C51" s="117" t="s">
        <v>191</v>
      </c>
      <c r="D51" s="118" t="s">
        <v>150</v>
      </c>
      <c r="E51" s="32" t="s">
        <v>294</v>
      </c>
      <c r="F51" s="218">
        <f t="shared" si="2"/>
        <v>5</v>
      </c>
      <c r="G51" s="218">
        <f t="shared" si="1"/>
        <v>15</v>
      </c>
    </row>
    <row r="52" spans="1:7" ht="15" x14ac:dyDescent="0.2">
      <c r="A52" s="115">
        <v>40</v>
      </c>
      <c r="B52" s="116" t="s">
        <v>166</v>
      </c>
      <c r="C52" s="117" t="s">
        <v>192</v>
      </c>
      <c r="D52" s="118" t="s">
        <v>150</v>
      </c>
      <c r="E52" s="32" t="s">
        <v>294</v>
      </c>
      <c r="F52" s="218">
        <f t="shared" si="2"/>
        <v>5</v>
      </c>
      <c r="G52" s="218">
        <f t="shared" si="1"/>
        <v>15</v>
      </c>
    </row>
    <row r="53" spans="1:7" ht="30" x14ac:dyDescent="0.2">
      <c r="A53" s="115">
        <v>41</v>
      </c>
      <c r="B53" s="116" t="s">
        <v>193</v>
      </c>
      <c r="C53" s="119" t="s">
        <v>194</v>
      </c>
      <c r="D53" s="118" t="s">
        <v>150</v>
      </c>
      <c r="E53" s="32" t="s">
        <v>294</v>
      </c>
      <c r="F53" s="218">
        <f t="shared" si="2"/>
        <v>5</v>
      </c>
      <c r="G53" s="218">
        <f t="shared" si="1"/>
        <v>15</v>
      </c>
    </row>
    <row r="54" spans="1:7" ht="15" x14ac:dyDescent="0.2">
      <c r="A54" s="115">
        <v>42</v>
      </c>
      <c r="B54" s="116" t="s">
        <v>193</v>
      </c>
      <c r="C54" s="119" t="s">
        <v>195</v>
      </c>
      <c r="D54" s="118" t="s">
        <v>150</v>
      </c>
      <c r="E54" s="32" t="s">
        <v>294</v>
      </c>
      <c r="F54" s="218">
        <f t="shared" si="2"/>
        <v>5</v>
      </c>
      <c r="G54" s="218">
        <f t="shared" si="1"/>
        <v>15</v>
      </c>
    </row>
    <row r="55" spans="1:7" ht="30" x14ac:dyDescent="0.2">
      <c r="A55" s="115">
        <v>43</v>
      </c>
      <c r="B55" s="116" t="s">
        <v>196</v>
      </c>
      <c r="C55" s="117" t="s">
        <v>197</v>
      </c>
      <c r="D55" s="118" t="s">
        <v>150</v>
      </c>
      <c r="E55" s="32" t="s">
        <v>294</v>
      </c>
      <c r="F55" s="218">
        <f t="shared" si="2"/>
        <v>5</v>
      </c>
      <c r="G55" s="218">
        <f t="shared" si="1"/>
        <v>15</v>
      </c>
    </row>
    <row r="56" spans="1:7" ht="30" x14ac:dyDescent="0.2">
      <c r="A56" s="115">
        <v>44</v>
      </c>
      <c r="B56" s="116" t="s">
        <v>196</v>
      </c>
      <c r="C56" s="119" t="s">
        <v>198</v>
      </c>
      <c r="D56" s="118" t="s">
        <v>150</v>
      </c>
      <c r="E56" s="32" t="s">
        <v>294</v>
      </c>
      <c r="F56" s="218">
        <f t="shared" si="2"/>
        <v>5</v>
      </c>
      <c r="G56" s="218">
        <f t="shared" si="1"/>
        <v>15</v>
      </c>
    </row>
    <row r="57" spans="1:7" ht="30" x14ac:dyDescent="0.2">
      <c r="A57" s="115">
        <v>45</v>
      </c>
      <c r="B57" s="116" t="s">
        <v>196</v>
      </c>
      <c r="C57" s="119" t="s">
        <v>199</v>
      </c>
      <c r="D57" s="118" t="s">
        <v>150</v>
      </c>
      <c r="E57" s="32" t="s">
        <v>294</v>
      </c>
      <c r="F57" s="218">
        <f t="shared" si="2"/>
        <v>5</v>
      </c>
      <c r="G57" s="218">
        <f t="shared" si="1"/>
        <v>15</v>
      </c>
    </row>
    <row r="58" spans="1:7" ht="30" x14ac:dyDescent="0.2">
      <c r="A58" s="115">
        <v>46</v>
      </c>
      <c r="B58" s="116" t="s">
        <v>196</v>
      </c>
      <c r="C58" s="119" t="s">
        <v>200</v>
      </c>
      <c r="D58" s="118" t="s">
        <v>150</v>
      </c>
      <c r="E58" s="32" t="s">
        <v>294</v>
      </c>
      <c r="F58" s="218">
        <f t="shared" si="2"/>
        <v>5</v>
      </c>
      <c r="G58" s="218">
        <f t="shared" si="1"/>
        <v>15</v>
      </c>
    </row>
    <row r="59" spans="1:7" ht="30" x14ac:dyDescent="0.2">
      <c r="A59" s="115">
        <v>47</v>
      </c>
      <c r="B59" s="116" t="s">
        <v>196</v>
      </c>
      <c r="C59" s="119" t="s">
        <v>201</v>
      </c>
      <c r="D59" s="118" t="s">
        <v>150</v>
      </c>
      <c r="E59" s="32" t="s">
        <v>294</v>
      </c>
      <c r="F59" s="218">
        <f t="shared" si="2"/>
        <v>5</v>
      </c>
      <c r="G59" s="218">
        <f t="shared" si="1"/>
        <v>15</v>
      </c>
    </row>
    <row r="60" spans="1:7" ht="15" x14ac:dyDescent="0.2">
      <c r="A60" s="115">
        <v>48</v>
      </c>
      <c r="B60" s="116" t="s">
        <v>196</v>
      </c>
      <c r="C60" s="120" t="s">
        <v>202</v>
      </c>
      <c r="D60" s="118" t="s">
        <v>150</v>
      </c>
      <c r="E60" s="32" t="s">
        <v>294</v>
      </c>
      <c r="F60" s="218">
        <f t="shared" si="2"/>
        <v>5</v>
      </c>
      <c r="G60" s="218">
        <f t="shared" si="1"/>
        <v>15</v>
      </c>
    </row>
    <row r="61" spans="1:7" ht="45" x14ac:dyDescent="0.2">
      <c r="A61" s="115">
        <v>49</v>
      </c>
      <c r="B61" s="116" t="s">
        <v>203</v>
      </c>
      <c r="C61" s="117" t="s">
        <v>204</v>
      </c>
      <c r="D61" s="118" t="s">
        <v>150</v>
      </c>
      <c r="E61" s="32" t="s">
        <v>294</v>
      </c>
      <c r="F61" s="218">
        <f t="shared" si="2"/>
        <v>5</v>
      </c>
      <c r="G61" s="218">
        <f t="shared" si="1"/>
        <v>15</v>
      </c>
    </row>
    <row r="62" spans="1:7" ht="60" x14ac:dyDescent="0.2">
      <c r="A62" s="115">
        <v>50</v>
      </c>
      <c r="B62" s="116" t="s">
        <v>203</v>
      </c>
      <c r="C62" s="117" t="s">
        <v>205</v>
      </c>
      <c r="D62" s="118" t="s">
        <v>150</v>
      </c>
      <c r="E62" s="32" t="s">
        <v>294</v>
      </c>
      <c r="F62" s="218">
        <f t="shared" si="2"/>
        <v>5</v>
      </c>
      <c r="G62" s="218">
        <f t="shared" si="1"/>
        <v>15</v>
      </c>
    </row>
    <row r="63" spans="1:7" ht="30" x14ac:dyDescent="0.2">
      <c r="A63" s="115">
        <v>51</v>
      </c>
      <c r="B63" s="116" t="s">
        <v>203</v>
      </c>
      <c r="C63" s="117" t="s">
        <v>206</v>
      </c>
      <c r="D63" s="118" t="s">
        <v>150</v>
      </c>
      <c r="E63" s="32" t="s">
        <v>294</v>
      </c>
      <c r="F63" s="218">
        <f t="shared" si="2"/>
        <v>5</v>
      </c>
      <c r="G63" s="218">
        <f t="shared" si="1"/>
        <v>15</v>
      </c>
    </row>
    <row r="64" spans="1:7" ht="30" x14ac:dyDescent="0.2">
      <c r="A64" s="115">
        <v>52</v>
      </c>
      <c r="B64" s="116" t="s">
        <v>207</v>
      </c>
      <c r="C64" s="117" t="s">
        <v>208</v>
      </c>
      <c r="D64" s="118" t="s">
        <v>156</v>
      </c>
      <c r="E64" s="32" t="s">
        <v>294</v>
      </c>
      <c r="F64" s="218">
        <f t="shared" si="2"/>
        <v>5</v>
      </c>
      <c r="G64" s="218">
        <f t="shared" si="1"/>
        <v>10</v>
      </c>
    </row>
    <row r="65" spans="1:7" ht="15" x14ac:dyDescent="0.2">
      <c r="A65" s="115">
        <v>53</v>
      </c>
      <c r="B65" s="116" t="s">
        <v>207</v>
      </c>
      <c r="C65" s="117" t="s">
        <v>209</v>
      </c>
      <c r="D65" s="118" t="s">
        <v>150</v>
      </c>
      <c r="E65" s="32" t="s">
        <v>294</v>
      </c>
      <c r="F65" s="218">
        <f t="shared" si="2"/>
        <v>5</v>
      </c>
      <c r="G65" s="218">
        <f t="shared" si="1"/>
        <v>15</v>
      </c>
    </row>
    <row r="66" spans="1:7" ht="30" x14ac:dyDescent="0.2">
      <c r="A66" s="115">
        <v>53</v>
      </c>
      <c r="B66" s="116" t="s">
        <v>207</v>
      </c>
      <c r="C66" s="119" t="s">
        <v>210</v>
      </c>
      <c r="D66" s="118" t="s">
        <v>150</v>
      </c>
      <c r="E66" s="32" t="s">
        <v>294</v>
      </c>
      <c r="F66" s="218">
        <f t="shared" si="2"/>
        <v>5</v>
      </c>
      <c r="G66" s="218">
        <f t="shared" si="1"/>
        <v>15</v>
      </c>
    </row>
    <row r="67" spans="1:7" ht="30" x14ac:dyDescent="0.2">
      <c r="A67" s="115">
        <v>54</v>
      </c>
      <c r="B67" s="116" t="s">
        <v>207</v>
      </c>
      <c r="C67" s="117" t="s">
        <v>211</v>
      </c>
      <c r="D67" s="118" t="s">
        <v>150</v>
      </c>
      <c r="E67" s="32" t="s">
        <v>294</v>
      </c>
      <c r="F67" s="218">
        <f t="shared" si="2"/>
        <v>5</v>
      </c>
      <c r="G67" s="218">
        <f t="shared" si="1"/>
        <v>15</v>
      </c>
    </row>
    <row r="68" spans="1:7" ht="30" x14ac:dyDescent="0.2">
      <c r="A68" s="115">
        <v>55</v>
      </c>
      <c r="B68" s="116" t="s">
        <v>212</v>
      </c>
      <c r="C68" s="125" t="s">
        <v>213</v>
      </c>
      <c r="D68" s="126" t="s">
        <v>150</v>
      </c>
      <c r="E68" s="32" t="s">
        <v>294</v>
      </c>
      <c r="F68" s="218">
        <f t="shared" si="2"/>
        <v>5</v>
      </c>
      <c r="G68" s="218">
        <f t="shared" si="1"/>
        <v>15</v>
      </c>
    </row>
    <row r="69" spans="1:7" ht="45" x14ac:dyDescent="0.2">
      <c r="A69" s="115">
        <v>56</v>
      </c>
      <c r="B69" s="116" t="s">
        <v>212</v>
      </c>
      <c r="C69" s="119" t="s">
        <v>214</v>
      </c>
      <c r="D69" s="118" t="s">
        <v>150</v>
      </c>
      <c r="E69" s="32" t="s">
        <v>294</v>
      </c>
      <c r="F69" s="218">
        <f t="shared" si="2"/>
        <v>5</v>
      </c>
      <c r="G69" s="218">
        <f t="shared" si="1"/>
        <v>15</v>
      </c>
    </row>
    <row r="70" spans="1:7" ht="30" x14ac:dyDescent="0.2">
      <c r="A70" s="115">
        <v>57</v>
      </c>
      <c r="B70" s="116" t="s">
        <v>212</v>
      </c>
      <c r="C70" s="119" t="s">
        <v>1053</v>
      </c>
      <c r="D70" s="118" t="s">
        <v>150</v>
      </c>
      <c r="E70" s="32" t="s">
        <v>294</v>
      </c>
      <c r="F70" s="218">
        <f t="shared" si="2"/>
        <v>5</v>
      </c>
      <c r="G70" s="218">
        <f t="shared" si="1"/>
        <v>15</v>
      </c>
    </row>
    <row r="71" spans="1:7" ht="30" x14ac:dyDescent="0.2">
      <c r="A71" s="115">
        <v>58</v>
      </c>
      <c r="B71" s="116" t="s">
        <v>212</v>
      </c>
      <c r="C71" s="127" t="s">
        <v>215</v>
      </c>
      <c r="D71" s="118" t="s">
        <v>150</v>
      </c>
      <c r="E71" s="32" t="s">
        <v>294</v>
      </c>
      <c r="F71" s="218">
        <f t="shared" si="2"/>
        <v>5</v>
      </c>
      <c r="G71" s="218">
        <f t="shared" si="1"/>
        <v>15</v>
      </c>
    </row>
    <row r="72" spans="1:7" ht="30" x14ac:dyDescent="0.2">
      <c r="A72" s="115">
        <v>59</v>
      </c>
      <c r="B72" s="116" t="s">
        <v>212</v>
      </c>
      <c r="C72" s="119" t="s">
        <v>216</v>
      </c>
      <c r="D72" s="118" t="s">
        <v>150</v>
      </c>
      <c r="E72" s="32" t="s">
        <v>294</v>
      </c>
      <c r="F72" s="218">
        <f t="shared" si="2"/>
        <v>5</v>
      </c>
      <c r="G72" s="218">
        <f t="shared" si="1"/>
        <v>15</v>
      </c>
    </row>
    <row r="73" spans="1:7" ht="60" x14ac:dyDescent="0.2">
      <c r="A73" s="115">
        <v>62</v>
      </c>
      <c r="B73" s="116" t="s">
        <v>217</v>
      </c>
      <c r="C73" s="128" t="s">
        <v>218</v>
      </c>
      <c r="D73" s="129" t="s">
        <v>150</v>
      </c>
      <c r="E73" s="32" t="s">
        <v>294</v>
      </c>
      <c r="F73" s="218">
        <f t="shared" si="2"/>
        <v>5</v>
      </c>
      <c r="G73" s="218">
        <f t="shared" si="1"/>
        <v>15</v>
      </c>
    </row>
    <row r="74" spans="1:7" ht="60" x14ac:dyDescent="0.2">
      <c r="A74" s="115">
        <v>63</v>
      </c>
      <c r="B74" s="116" t="s">
        <v>217</v>
      </c>
      <c r="C74" s="130" t="s">
        <v>219</v>
      </c>
      <c r="D74" s="131" t="s">
        <v>150</v>
      </c>
      <c r="E74" s="32" t="s">
        <v>294</v>
      </c>
      <c r="F74" s="218">
        <f t="shared" si="2"/>
        <v>5</v>
      </c>
      <c r="G74" s="218">
        <f t="shared" si="1"/>
        <v>15</v>
      </c>
    </row>
    <row r="75" spans="1:7" ht="45" x14ac:dyDescent="0.2">
      <c r="A75" s="115">
        <v>66</v>
      </c>
      <c r="B75" s="116" t="s">
        <v>220</v>
      </c>
      <c r="C75" s="117" t="s">
        <v>221</v>
      </c>
      <c r="D75" s="118" t="s">
        <v>150</v>
      </c>
      <c r="E75" s="32" t="s">
        <v>294</v>
      </c>
      <c r="F75" s="218">
        <f t="shared" si="2"/>
        <v>5</v>
      </c>
      <c r="G75" s="218">
        <f t="shared" si="1"/>
        <v>15</v>
      </c>
    </row>
    <row r="76" spans="1:7" ht="45" x14ac:dyDescent="0.2">
      <c r="A76" s="115">
        <v>67</v>
      </c>
      <c r="B76" s="116" t="s">
        <v>220</v>
      </c>
      <c r="C76" s="119" t="s">
        <v>833</v>
      </c>
      <c r="D76" s="118" t="s">
        <v>150</v>
      </c>
      <c r="E76" s="32" t="s">
        <v>294</v>
      </c>
      <c r="F76" s="218">
        <f t="shared" si="2"/>
        <v>5</v>
      </c>
      <c r="G76" s="218">
        <f t="shared" si="1"/>
        <v>15</v>
      </c>
    </row>
    <row r="77" spans="1:7" ht="15" x14ac:dyDescent="0.2">
      <c r="A77" s="115">
        <v>68</v>
      </c>
      <c r="B77" s="116" t="s">
        <v>220</v>
      </c>
      <c r="C77" s="117" t="s">
        <v>222</v>
      </c>
      <c r="D77" s="118" t="s">
        <v>150</v>
      </c>
      <c r="E77" s="32" t="s">
        <v>294</v>
      </c>
      <c r="F77" s="218">
        <f t="shared" ref="F77:F108" si="3">VLOOKUP(E77,$A$5:$B$10,2,FALSE)</f>
        <v>5</v>
      </c>
      <c r="G77" s="218">
        <f t="shared" si="1"/>
        <v>15</v>
      </c>
    </row>
    <row r="78" spans="1:7" ht="15" x14ac:dyDescent="0.2">
      <c r="A78" s="115">
        <v>69</v>
      </c>
      <c r="B78" s="116" t="s">
        <v>220</v>
      </c>
      <c r="C78" s="117" t="s">
        <v>223</v>
      </c>
      <c r="D78" s="118" t="s">
        <v>150</v>
      </c>
      <c r="E78" s="32" t="s">
        <v>294</v>
      </c>
      <c r="F78" s="218">
        <f t="shared" si="3"/>
        <v>5</v>
      </c>
      <c r="G78" s="218">
        <f t="shared" ref="G78:G141" si="4">IF(D78="H",F78*3,IF(D78="M",F78*2,IF(D78="L",F78*1)))</f>
        <v>15</v>
      </c>
    </row>
    <row r="79" spans="1:7" ht="30" x14ac:dyDescent="0.2">
      <c r="A79" s="115">
        <v>71</v>
      </c>
      <c r="B79" s="116" t="s">
        <v>220</v>
      </c>
      <c r="C79" s="132" t="s">
        <v>224</v>
      </c>
      <c r="D79" s="133" t="s">
        <v>150</v>
      </c>
      <c r="E79" s="32" t="s">
        <v>294</v>
      </c>
      <c r="F79" s="218">
        <f t="shared" si="3"/>
        <v>5</v>
      </c>
      <c r="G79" s="218">
        <f t="shared" si="4"/>
        <v>15</v>
      </c>
    </row>
    <row r="80" spans="1:7" ht="45" x14ac:dyDescent="0.2">
      <c r="A80" s="115">
        <v>72</v>
      </c>
      <c r="B80" s="116" t="s">
        <v>225</v>
      </c>
      <c r="C80" s="134" t="s">
        <v>226</v>
      </c>
      <c r="D80" s="135" t="s">
        <v>150</v>
      </c>
      <c r="E80" s="32" t="s">
        <v>294</v>
      </c>
      <c r="F80" s="218">
        <f t="shared" si="3"/>
        <v>5</v>
      </c>
      <c r="G80" s="218">
        <f t="shared" si="4"/>
        <v>15</v>
      </c>
    </row>
    <row r="81" spans="1:7" ht="30" x14ac:dyDescent="0.2">
      <c r="A81" s="115">
        <v>73</v>
      </c>
      <c r="B81" s="116" t="s">
        <v>225</v>
      </c>
      <c r="C81" s="136" t="s">
        <v>227</v>
      </c>
      <c r="D81" s="137" t="s">
        <v>150</v>
      </c>
      <c r="E81" s="32" t="s">
        <v>294</v>
      </c>
      <c r="F81" s="218">
        <f t="shared" si="3"/>
        <v>5</v>
      </c>
      <c r="G81" s="218">
        <f t="shared" si="4"/>
        <v>15</v>
      </c>
    </row>
    <row r="82" spans="1:7" ht="30" x14ac:dyDescent="0.2">
      <c r="A82" s="115">
        <v>74</v>
      </c>
      <c r="B82" s="116" t="s">
        <v>225</v>
      </c>
      <c r="C82" s="138" t="s">
        <v>228</v>
      </c>
      <c r="D82" s="139" t="s">
        <v>150</v>
      </c>
      <c r="E82" s="32" t="s">
        <v>294</v>
      </c>
      <c r="F82" s="218">
        <f t="shared" si="3"/>
        <v>5</v>
      </c>
      <c r="G82" s="218">
        <f t="shared" si="4"/>
        <v>15</v>
      </c>
    </row>
    <row r="83" spans="1:7" ht="15" x14ac:dyDescent="0.2">
      <c r="A83" s="115">
        <v>75</v>
      </c>
      <c r="B83" s="116" t="s">
        <v>225</v>
      </c>
      <c r="C83" s="140" t="s">
        <v>1054</v>
      </c>
      <c r="D83" s="141" t="s">
        <v>156</v>
      </c>
      <c r="E83" s="32" t="s">
        <v>294</v>
      </c>
      <c r="F83" s="218">
        <f t="shared" si="3"/>
        <v>5</v>
      </c>
      <c r="G83" s="218">
        <f t="shared" si="4"/>
        <v>10</v>
      </c>
    </row>
    <row r="84" spans="1:7" ht="15" x14ac:dyDescent="0.2">
      <c r="A84" s="115">
        <v>76</v>
      </c>
      <c r="B84" s="116" t="s">
        <v>225</v>
      </c>
      <c r="C84" s="142" t="s">
        <v>229</v>
      </c>
      <c r="D84" s="143" t="s">
        <v>156</v>
      </c>
      <c r="E84" s="32" t="s">
        <v>294</v>
      </c>
      <c r="F84" s="218">
        <f t="shared" si="3"/>
        <v>5</v>
      </c>
      <c r="G84" s="218">
        <f t="shared" si="4"/>
        <v>10</v>
      </c>
    </row>
    <row r="85" spans="1:7" ht="30" x14ac:dyDescent="0.2">
      <c r="A85" s="115">
        <v>77</v>
      </c>
      <c r="B85" s="116" t="s">
        <v>225</v>
      </c>
      <c r="C85" s="117" t="s">
        <v>230</v>
      </c>
      <c r="D85" s="118" t="s">
        <v>156</v>
      </c>
      <c r="E85" s="32" t="s">
        <v>294</v>
      </c>
      <c r="F85" s="218">
        <f t="shared" si="3"/>
        <v>5</v>
      </c>
      <c r="G85" s="218">
        <f t="shared" si="4"/>
        <v>10</v>
      </c>
    </row>
    <row r="86" spans="1:7" ht="30" x14ac:dyDescent="0.2">
      <c r="A86" s="115">
        <v>78</v>
      </c>
      <c r="B86" s="116" t="s">
        <v>231</v>
      </c>
      <c r="C86" s="119" t="s">
        <v>232</v>
      </c>
      <c r="D86" s="118" t="s">
        <v>150</v>
      </c>
      <c r="E86" s="32" t="s">
        <v>294</v>
      </c>
      <c r="F86" s="218">
        <f t="shared" si="3"/>
        <v>5</v>
      </c>
      <c r="G86" s="218">
        <f t="shared" si="4"/>
        <v>15</v>
      </c>
    </row>
    <row r="87" spans="1:7" ht="30" x14ac:dyDescent="0.2">
      <c r="A87" s="115">
        <v>79</v>
      </c>
      <c r="B87" s="116" t="s">
        <v>231</v>
      </c>
      <c r="C87" s="119" t="s">
        <v>233</v>
      </c>
      <c r="D87" s="118" t="s">
        <v>156</v>
      </c>
      <c r="E87" s="32" t="s">
        <v>294</v>
      </c>
      <c r="F87" s="218">
        <f t="shared" si="3"/>
        <v>5</v>
      </c>
      <c r="G87" s="218">
        <f t="shared" si="4"/>
        <v>10</v>
      </c>
    </row>
    <row r="88" spans="1:7" ht="30" x14ac:dyDescent="0.2">
      <c r="A88" s="115">
        <v>80</v>
      </c>
      <c r="B88" s="116" t="s">
        <v>231</v>
      </c>
      <c r="C88" s="117" t="s">
        <v>234</v>
      </c>
      <c r="D88" s="118" t="s">
        <v>150</v>
      </c>
      <c r="E88" s="32" t="s">
        <v>294</v>
      </c>
      <c r="F88" s="218">
        <f t="shared" si="3"/>
        <v>5</v>
      </c>
      <c r="G88" s="218">
        <f t="shared" si="4"/>
        <v>15</v>
      </c>
    </row>
    <row r="89" spans="1:7" ht="30" x14ac:dyDescent="0.2">
      <c r="A89" s="115">
        <v>81</v>
      </c>
      <c r="B89" s="116" t="s">
        <v>231</v>
      </c>
      <c r="C89" s="144" t="s">
        <v>235</v>
      </c>
      <c r="D89" s="145" t="s">
        <v>150</v>
      </c>
      <c r="E89" s="32" t="s">
        <v>294</v>
      </c>
      <c r="F89" s="218">
        <f t="shared" si="3"/>
        <v>5</v>
      </c>
      <c r="G89" s="218">
        <f t="shared" si="4"/>
        <v>15</v>
      </c>
    </row>
    <row r="90" spans="1:7" ht="30" x14ac:dyDescent="0.2">
      <c r="A90" s="115">
        <v>82</v>
      </c>
      <c r="B90" s="116" t="s">
        <v>231</v>
      </c>
      <c r="C90" s="144" t="s">
        <v>236</v>
      </c>
      <c r="D90" s="145" t="s">
        <v>150</v>
      </c>
      <c r="E90" s="32" t="s">
        <v>294</v>
      </c>
      <c r="F90" s="218">
        <f t="shared" si="3"/>
        <v>5</v>
      </c>
      <c r="G90" s="218">
        <f t="shared" si="4"/>
        <v>15</v>
      </c>
    </row>
    <row r="91" spans="1:7" ht="30" x14ac:dyDescent="0.2">
      <c r="A91" s="115">
        <v>83</v>
      </c>
      <c r="B91" s="116" t="s">
        <v>231</v>
      </c>
      <c r="C91" s="117" t="s">
        <v>237</v>
      </c>
      <c r="D91" s="118" t="s">
        <v>156</v>
      </c>
      <c r="E91" s="32" t="s">
        <v>294</v>
      </c>
      <c r="F91" s="218">
        <f t="shared" si="3"/>
        <v>5</v>
      </c>
      <c r="G91" s="218">
        <f t="shared" si="4"/>
        <v>10</v>
      </c>
    </row>
    <row r="92" spans="1:7" ht="30" x14ac:dyDescent="0.2">
      <c r="A92" s="115">
        <v>84</v>
      </c>
      <c r="B92" s="116" t="s">
        <v>231</v>
      </c>
      <c r="C92" s="117" t="s">
        <v>238</v>
      </c>
      <c r="D92" s="118" t="s">
        <v>156</v>
      </c>
      <c r="E92" s="32" t="s">
        <v>294</v>
      </c>
      <c r="F92" s="218">
        <f t="shared" si="3"/>
        <v>5</v>
      </c>
      <c r="G92" s="218">
        <f t="shared" si="4"/>
        <v>10</v>
      </c>
    </row>
    <row r="93" spans="1:7" ht="30" x14ac:dyDescent="0.2">
      <c r="A93" s="115">
        <v>85</v>
      </c>
      <c r="B93" s="116" t="s">
        <v>231</v>
      </c>
      <c r="C93" s="120" t="s">
        <v>239</v>
      </c>
      <c r="D93" s="118" t="s">
        <v>150</v>
      </c>
      <c r="E93" s="32" t="s">
        <v>294</v>
      </c>
      <c r="F93" s="218">
        <f t="shared" si="3"/>
        <v>5</v>
      </c>
      <c r="G93" s="218">
        <f t="shared" si="4"/>
        <v>15</v>
      </c>
    </row>
    <row r="94" spans="1:7" ht="30" x14ac:dyDescent="0.2">
      <c r="A94" s="115">
        <v>86</v>
      </c>
      <c r="B94" s="116" t="s">
        <v>231</v>
      </c>
      <c r="C94" s="119" t="s">
        <v>240</v>
      </c>
      <c r="D94" s="118" t="s">
        <v>150</v>
      </c>
      <c r="E94" s="32" t="s">
        <v>294</v>
      </c>
      <c r="F94" s="218">
        <f t="shared" si="3"/>
        <v>5</v>
      </c>
      <c r="G94" s="218">
        <f t="shared" si="4"/>
        <v>15</v>
      </c>
    </row>
    <row r="95" spans="1:7" ht="30" x14ac:dyDescent="0.2">
      <c r="A95" s="115">
        <v>87</v>
      </c>
      <c r="B95" s="116" t="s">
        <v>231</v>
      </c>
      <c r="C95" s="119" t="s">
        <v>241</v>
      </c>
      <c r="D95" s="118" t="s">
        <v>150</v>
      </c>
      <c r="E95" s="32" t="s">
        <v>294</v>
      </c>
      <c r="F95" s="218">
        <f t="shared" si="3"/>
        <v>5</v>
      </c>
      <c r="G95" s="218">
        <f t="shared" si="4"/>
        <v>15</v>
      </c>
    </row>
    <row r="96" spans="1:7" ht="45" x14ac:dyDescent="0.2">
      <c r="A96" s="115">
        <v>88</v>
      </c>
      <c r="B96" s="116" t="s">
        <v>231</v>
      </c>
      <c r="C96" s="119" t="s">
        <v>242</v>
      </c>
      <c r="D96" s="118" t="s">
        <v>150</v>
      </c>
      <c r="E96" s="32" t="s">
        <v>294</v>
      </c>
      <c r="F96" s="218">
        <f t="shared" si="3"/>
        <v>5</v>
      </c>
      <c r="G96" s="218">
        <f t="shared" si="4"/>
        <v>15</v>
      </c>
    </row>
    <row r="97" spans="1:7" ht="45" x14ac:dyDescent="0.2">
      <c r="A97" s="115">
        <v>89</v>
      </c>
      <c r="B97" s="116" t="s">
        <v>243</v>
      </c>
      <c r="C97" s="117" t="s">
        <v>834</v>
      </c>
      <c r="D97" s="118" t="s">
        <v>150</v>
      </c>
      <c r="E97" s="32" t="s">
        <v>294</v>
      </c>
      <c r="F97" s="218">
        <f t="shared" si="3"/>
        <v>5</v>
      </c>
      <c r="G97" s="218">
        <f t="shared" si="4"/>
        <v>15</v>
      </c>
    </row>
    <row r="98" spans="1:7" ht="45" x14ac:dyDescent="0.2">
      <c r="A98" s="115">
        <v>89</v>
      </c>
      <c r="B98" s="116" t="s">
        <v>243</v>
      </c>
      <c r="C98" s="117" t="s">
        <v>835</v>
      </c>
      <c r="D98" s="118" t="s">
        <v>150</v>
      </c>
      <c r="E98" s="32" t="s">
        <v>294</v>
      </c>
      <c r="F98" s="218">
        <f t="shared" si="3"/>
        <v>5</v>
      </c>
      <c r="G98" s="218">
        <f t="shared" si="4"/>
        <v>15</v>
      </c>
    </row>
    <row r="99" spans="1:7" ht="45" x14ac:dyDescent="0.2">
      <c r="A99" s="115">
        <v>89</v>
      </c>
      <c r="B99" s="116" t="s">
        <v>243</v>
      </c>
      <c r="C99" s="117" t="s">
        <v>836</v>
      </c>
      <c r="D99" s="118" t="s">
        <v>150</v>
      </c>
      <c r="E99" s="32" t="s">
        <v>294</v>
      </c>
      <c r="F99" s="218">
        <f t="shared" si="3"/>
        <v>5</v>
      </c>
      <c r="G99" s="218">
        <f t="shared" si="4"/>
        <v>15</v>
      </c>
    </row>
    <row r="100" spans="1:7" ht="45" x14ac:dyDescent="0.2">
      <c r="A100" s="115">
        <v>90</v>
      </c>
      <c r="B100" s="116" t="s">
        <v>243</v>
      </c>
      <c r="C100" s="119" t="s">
        <v>244</v>
      </c>
      <c r="D100" s="118" t="s">
        <v>150</v>
      </c>
      <c r="E100" s="32" t="s">
        <v>294</v>
      </c>
      <c r="F100" s="218">
        <f t="shared" si="3"/>
        <v>5</v>
      </c>
      <c r="G100" s="218">
        <f t="shared" si="4"/>
        <v>15</v>
      </c>
    </row>
    <row r="101" spans="1:7" ht="45" x14ac:dyDescent="0.2">
      <c r="A101" s="115">
        <v>91</v>
      </c>
      <c r="B101" s="116" t="s">
        <v>243</v>
      </c>
      <c r="C101" s="119" t="s">
        <v>245</v>
      </c>
      <c r="D101" s="118" t="s">
        <v>150</v>
      </c>
      <c r="E101" s="32" t="s">
        <v>294</v>
      </c>
      <c r="F101" s="218">
        <f t="shared" si="3"/>
        <v>5</v>
      </c>
      <c r="G101" s="218">
        <f t="shared" si="4"/>
        <v>15</v>
      </c>
    </row>
    <row r="102" spans="1:7" ht="45" x14ac:dyDescent="0.2">
      <c r="A102" s="115">
        <v>92</v>
      </c>
      <c r="B102" s="116" t="s">
        <v>243</v>
      </c>
      <c r="C102" s="119" t="s">
        <v>246</v>
      </c>
      <c r="D102" s="118" t="s">
        <v>150</v>
      </c>
      <c r="E102" s="32" t="s">
        <v>294</v>
      </c>
      <c r="F102" s="218">
        <f t="shared" si="3"/>
        <v>5</v>
      </c>
      <c r="G102" s="218">
        <f t="shared" si="4"/>
        <v>15</v>
      </c>
    </row>
    <row r="103" spans="1:7" ht="60" x14ac:dyDescent="0.2">
      <c r="A103" s="115">
        <v>93</v>
      </c>
      <c r="B103" s="116" t="s">
        <v>243</v>
      </c>
      <c r="C103" s="119" t="s">
        <v>247</v>
      </c>
      <c r="D103" s="118" t="s">
        <v>150</v>
      </c>
      <c r="E103" s="32" t="s">
        <v>294</v>
      </c>
      <c r="F103" s="218">
        <f t="shared" si="3"/>
        <v>5</v>
      </c>
      <c r="G103" s="218">
        <f t="shared" si="4"/>
        <v>15</v>
      </c>
    </row>
    <row r="104" spans="1:7" ht="45" x14ac:dyDescent="0.2">
      <c r="A104" s="115">
        <v>94</v>
      </c>
      <c r="B104" s="116" t="s">
        <v>243</v>
      </c>
      <c r="C104" s="119" t="s">
        <v>248</v>
      </c>
      <c r="D104" s="118" t="s">
        <v>150</v>
      </c>
      <c r="E104" s="32" t="s">
        <v>294</v>
      </c>
      <c r="F104" s="218">
        <f t="shared" si="3"/>
        <v>5</v>
      </c>
      <c r="G104" s="218">
        <f t="shared" si="4"/>
        <v>15</v>
      </c>
    </row>
    <row r="105" spans="1:7" ht="45" x14ac:dyDescent="0.2">
      <c r="A105" s="115">
        <v>95</v>
      </c>
      <c r="B105" s="116" t="s">
        <v>243</v>
      </c>
      <c r="C105" s="119" t="s">
        <v>249</v>
      </c>
      <c r="D105" s="118" t="s">
        <v>150</v>
      </c>
      <c r="E105" s="32" t="s">
        <v>294</v>
      </c>
      <c r="F105" s="218">
        <f t="shared" si="3"/>
        <v>5</v>
      </c>
      <c r="G105" s="218">
        <f t="shared" si="4"/>
        <v>15</v>
      </c>
    </row>
    <row r="106" spans="1:7" ht="45" x14ac:dyDescent="0.2">
      <c r="A106" s="115">
        <v>96</v>
      </c>
      <c r="B106" s="116" t="s">
        <v>243</v>
      </c>
      <c r="C106" s="119" t="s">
        <v>250</v>
      </c>
      <c r="D106" s="118" t="s">
        <v>150</v>
      </c>
      <c r="E106" s="32" t="s">
        <v>294</v>
      </c>
      <c r="F106" s="218">
        <f t="shared" si="3"/>
        <v>5</v>
      </c>
      <c r="G106" s="218">
        <f t="shared" si="4"/>
        <v>15</v>
      </c>
    </row>
    <row r="107" spans="1:7" ht="45" x14ac:dyDescent="0.2">
      <c r="A107" s="115">
        <v>97</v>
      </c>
      <c r="B107" s="116" t="s">
        <v>243</v>
      </c>
      <c r="C107" s="146" t="s">
        <v>251</v>
      </c>
      <c r="D107" s="147" t="s">
        <v>150</v>
      </c>
      <c r="E107" s="32" t="s">
        <v>294</v>
      </c>
      <c r="F107" s="218">
        <f t="shared" si="3"/>
        <v>5</v>
      </c>
      <c r="G107" s="218">
        <f t="shared" si="4"/>
        <v>15</v>
      </c>
    </row>
    <row r="108" spans="1:7" ht="45" x14ac:dyDescent="0.2">
      <c r="A108" s="115">
        <v>98</v>
      </c>
      <c r="B108" s="116" t="s">
        <v>243</v>
      </c>
      <c r="C108" s="146" t="s">
        <v>252</v>
      </c>
      <c r="D108" s="147" t="s">
        <v>150</v>
      </c>
      <c r="E108" s="32" t="s">
        <v>294</v>
      </c>
      <c r="F108" s="218">
        <f t="shared" si="3"/>
        <v>5</v>
      </c>
      <c r="G108" s="218">
        <f t="shared" si="4"/>
        <v>15</v>
      </c>
    </row>
    <row r="109" spans="1:7" ht="45" x14ac:dyDescent="0.2">
      <c r="A109" s="115">
        <v>99</v>
      </c>
      <c r="B109" s="116" t="s">
        <v>243</v>
      </c>
      <c r="C109" s="117" t="s">
        <v>253</v>
      </c>
      <c r="D109" s="118" t="s">
        <v>150</v>
      </c>
      <c r="E109" s="32" t="s">
        <v>294</v>
      </c>
      <c r="F109" s="218">
        <f t="shared" ref="F109:F140" si="5">VLOOKUP(E109,$A$5:$B$10,2,FALSE)</f>
        <v>5</v>
      </c>
      <c r="G109" s="218">
        <f t="shared" si="4"/>
        <v>15</v>
      </c>
    </row>
    <row r="110" spans="1:7" ht="90" x14ac:dyDescent="0.2">
      <c r="A110" s="115">
        <v>100</v>
      </c>
      <c r="B110" s="116" t="s">
        <v>243</v>
      </c>
      <c r="C110" s="117" t="s">
        <v>254</v>
      </c>
      <c r="D110" s="118" t="s">
        <v>150</v>
      </c>
      <c r="E110" s="32" t="s">
        <v>294</v>
      </c>
      <c r="F110" s="218">
        <f t="shared" si="5"/>
        <v>5</v>
      </c>
      <c r="G110" s="218">
        <f t="shared" si="4"/>
        <v>15</v>
      </c>
    </row>
    <row r="111" spans="1:7" ht="60" x14ac:dyDescent="0.2">
      <c r="A111" s="115">
        <v>101</v>
      </c>
      <c r="B111" s="116" t="s">
        <v>243</v>
      </c>
      <c r="C111" s="117" t="s">
        <v>255</v>
      </c>
      <c r="D111" s="118" t="s">
        <v>150</v>
      </c>
      <c r="E111" s="32" t="s">
        <v>294</v>
      </c>
      <c r="F111" s="218">
        <f t="shared" si="5"/>
        <v>5</v>
      </c>
      <c r="G111" s="218">
        <f t="shared" si="4"/>
        <v>15</v>
      </c>
    </row>
    <row r="112" spans="1:7" ht="45" x14ac:dyDescent="0.2">
      <c r="A112" s="115">
        <v>102</v>
      </c>
      <c r="B112" s="116" t="s">
        <v>243</v>
      </c>
      <c r="C112" s="117" t="s">
        <v>256</v>
      </c>
      <c r="D112" s="118" t="s">
        <v>156</v>
      </c>
      <c r="E112" s="32" t="s">
        <v>294</v>
      </c>
      <c r="F112" s="218">
        <f t="shared" si="5"/>
        <v>5</v>
      </c>
      <c r="G112" s="218">
        <f t="shared" si="4"/>
        <v>10</v>
      </c>
    </row>
    <row r="113" spans="1:7" ht="30" x14ac:dyDescent="0.2">
      <c r="A113" s="115">
        <v>103</v>
      </c>
      <c r="B113" s="116" t="s">
        <v>257</v>
      </c>
      <c r="C113" s="117" t="s">
        <v>258</v>
      </c>
      <c r="D113" s="118" t="s">
        <v>150</v>
      </c>
      <c r="E113" s="32" t="s">
        <v>294</v>
      </c>
      <c r="F113" s="218">
        <f t="shared" si="5"/>
        <v>5</v>
      </c>
      <c r="G113" s="218">
        <f t="shared" si="4"/>
        <v>15</v>
      </c>
    </row>
    <row r="114" spans="1:7" ht="15" x14ac:dyDescent="0.2">
      <c r="A114" s="115">
        <v>104</v>
      </c>
      <c r="B114" s="116" t="s">
        <v>257</v>
      </c>
      <c r="C114" s="117" t="s">
        <v>259</v>
      </c>
      <c r="D114" s="118" t="s">
        <v>150</v>
      </c>
      <c r="E114" s="32" t="s">
        <v>294</v>
      </c>
      <c r="F114" s="218">
        <f t="shared" si="5"/>
        <v>5</v>
      </c>
      <c r="G114" s="218">
        <f t="shared" si="4"/>
        <v>15</v>
      </c>
    </row>
    <row r="115" spans="1:7" ht="15" x14ac:dyDescent="0.2">
      <c r="A115" s="115">
        <v>105</v>
      </c>
      <c r="B115" s="116" t="s">
        <v>257</v>
      </c>
      <c r="C115" s="117" t="s">
        <v>260</v>
      </c>
      <c r="D115" s="118" t="s">
        <v>150</v>
      </c>
      <c r="E115" s="32" t="s">
        <v>294</v>
      </c>
      <c r="F115" s="218">
        <f t="shared" si="5"/>
        <v>5</v>
      </c>
      <c r="G115" s="218">
        <f t="shared" si="4"/>
        <v>15</v>
      </c>
    </row>
    <row r="116" spans="1:7" ht="60" x14ac:dyDescent="0.2">
      <c r="A116" s="115">
        <v>106</v>
      </c>
      <c r="B116" s="116" t="s">
        <v>261</v>
      </c>
      <c r="C116" s="117" t="s">
        <v>262</v>
      </c>
      <c r="D116" s="118" t="s">
        <v>150</v>
      </c>
      <c r="E116" s="32" t="s">
        <v>294</v>
      </c>
      <c r="F116" s="218">
        <f t="shared" si="5"/>
        <v>5</v>
      </c>
      <c r="G116" s="218">
        <f t="shared" si="4"/>
        <v>15</v>
      </c>
    </row>
    <row r="117" spans="1:7" ht="15" x14ac:dyDescent="0.2">
      <c r="A117" s="115">
        <v>107</v>
      </c>
      <c r="B117" s="116" t="s">
        <v>261</v>
      </c>
      <c r="C117" s="117" t="s">
        <v>263</v>
      </c>
      <c r="D117" s="118" t="s">
        <v>150</v>
      </c>
      <c r="E117" s="32" t="s">
        <v>294</v>
      </c>
      <c r="F117" s="218">
        <f t="shared" si="5"/>
        <v>5</v>
      </c>
      <c r="G117" s="218">
        <f t="shared" si="4"/>
        <v>15</v>
      </c>
    </row>
    <row r="118" spans="1:7" ht="30" x14ac:dyDescent="0.2">
      <c r="A118" s="115">
        <v>108</v>
      </c>
      <c r="B118" s="116" t="s">
        <v>261</v>
      </c>
      <c r="C118" s="117" t="s">
        <v>264</v>
      </c>
      <c r="D118" s="118" t="s">
        <v>150</v>
      </c>
      <c r="E118" s="32" t="s">
        <v>294</v>
      </c>
      <c r="F118" s="218">
        <f t="shared" si="5"/>
        <v>5</v>
      </c>
      <c r="G118" s="218">
        <f t="shared" si="4"/>
        <v>15</v>
      </c>
    </row>
    <row r="119" spans="1:7" ht="30" x14ac:dyDescent="0.2">
      <c r="A119" s="115">
        <v>109</v>
      </c>
      <c r="B119" s="116" t="s">
        <v>261</v>
      </c>
      <c r="C119" s="117" t="s">
        <v>265</v>
      </c>
      <c r="D119" s="118" t="s">
        <v>150</v>
      </c>
      <c r="E119" s="32" t="s">
        <v>294</v>
      </c>
      <c r="F119" s="218">
        <f t="shared" si="5"/>
        <v>5</v>
      </c>
      <c r="G119" s="218">
        <f t="shared" si="4"/>
        <v>15</v>
      </c>
    </row>
    <row r="120" spans="1:7" ht="30" x14ac:dyDescent="0.2">
      <c r="A120" s="115">
        <v>110</v>
      </c>
      <c r="B120" s="116" t="s">
        <v>261</v>
      </c>
      <c r="C120" s="117" t="s">
        <v>266</v>
      </c>
      <c r="D120" s="118" t="s">
        <v>150</v>
      </c>
      <c r="E120" s="32" t="s">
        <v>294</v>
      </c>
      <c r="F120" s="218">
        <f t="shared" si="5"/>
        <v>5</v>
      </c>
      <c r="G120" s="218">
        <f t="shared" si="4"/>
        <v>15</v>
      </c>
    </row>
    <row r="121" spans="1:7" ht="30" x14ac:dyDescent="0.2">
      <c r="A121" s="115">
        <v>111</v>
      </c>
      <c r="B121" s="116" t="s">
        <v>261</v>
      </c>
      <c r="C121" s="117" t="s">
        <v>267</v>
      </c>
      <c r="D121" s="118" t="s">
        <v>150</v>
      </c>
      <c r="E121" s="32" t="s">
        <v>294</v>
      </c>
      <c r="F121" s="218">
        <f t="shared" si="5"/>
        <v>5</v>
      </c>
      <c r="G121" s="218">
        <f t="shared" si="4"/>
        <v>15</v>
      </c>
    </row>
    <row r="122" spans="1:7" ht="15" x14ac:dyDescent="0.2">
      <c r="A122" s="115">
        <v>112</v>
      </c>
      <c r="B122" s="116" t="s">
        <v>261</v>
      </c>
      <c r="C122" s="117" t="s">
        <v>268</v>
      </c>
      <c r="D122" s="118" t="s">
        <v>150</v>
      </c>
      <c r="E122" s="32" t="s">
        <v>294</v>
      </c>
      <c r="F122" s="218">
        <f t="shared" si="5"/>
        <v>5</v>
      </c>
      <c r="G122" s="218">
        <f t="shared" si="4"/>
        <v>15</v>
      </c>
    </row>
    <row r="123" spans="1:7" ht="15" x14ac:dyDescent="0.2">
      <c r="A123" s="115">
        <v>113</v>
      </c>
      <c r="B123" s="116" t="s">
        <v>261</v>
      </c>
      <c r="C123" s="117" t="s">
        <v>269</v>
      </c>
      <c r="D123" s="118" t="s">
        <v>150</v>
      </c>
      <c r="E123" s="32" t="s">
        <v>294</v>
      </c>
      <c r="F123" s="218">
        <f t="shared" si="5"/>
        <v>5</v>
      </c>
      <c r="G123" s="218">
        <f t="shared" si="4"/>
        <v>15</v>
      </c>
    </row>
    <row r="124" spans="1:7" ht="15" x14ac:dyDescent="0.2">
      <c r="A124" s="115">
        <v>114</v>
      </c>
      <c r="B124" s="116" t="s">
        <v>261</v>
      </c>
      <c r="C124" s="117" t="s">
        <v>270</v>
      </c>
      <c r="D124" s="118" t="s">
        <v>150</v>
      </c>
      <c r="E124" s="32" t="s">
        <v>294</v>
      </c>
      <c r="F124" s="218">
        <f t="shared" si="5"/>
        <v>5</v>
      </c>
      <c r="G124" s="218">
        <f t="shared" si="4"/>
        <v>15</v>
      </c>
    </row>
    <row r="125" spans="1:7" ht="15" x14ac:dyDescent="0.2">
      <c r="A125" s="115">
        <v>115</v>
      </c>
      <c r="B125" s="116" t="s">
        <v>261</v>
      </c>
      <c r="C125" s="117" t="s">
        <v>271</v>
      </c>
      <c r="D125" s="118" t="s">
        <v>150</v>
      </c>
      <c r="E125" s="32" t="s">
        <v>294</v>
      </c>
      <c r="F125" s="218">
        <f t="shared" si="5"/>
        <v>5</v>
      </c>
      <c r="G125" s="218">
        <f t="shared" si="4"/>
        <v>15</v>
      </c>
    </row>
    <row r="126" spans="1:7" ht="15" x14ac:dyDescent="0.2">
      <c r="A126" s="115">
        <v>116</v>
      </c>
      <c r="B126" s="116" t="s">
        <v>261</v>
      </c>
      <c r="C126" s="117" t="s">
        <v>272</v>
      </c>
      <c r="D126" s="118" t="s">
        <v>150</v>
      </c>
      <c r="E126" s="32" t="s">
        <v>294</v>
      </c>
      <c r="F126" s="218">
        <f t="shared" si="5"/>
        <v>5</v>
      </c>
      <c r="G126" s="218">
        <f t="shared" si="4"/>
        <v>15</v>
      </c>
    </row>
    <row r="127" spans="1:7" ht="15" x14ac:dyDescent="0.2">
      <c r="A127" s="115">
        <v>117</v>
      </c>
      <c r="B127" s="116" t="s">
        <v>261</v>
      </c>
      <c r="C127" s="117" t="s">
        <v>837</v>
      </c>
      <c r="D127" s="118" t="s">
        <v>150</v>
      </c>
      <c r="E127" s="32" t="s">
        <v>294</v>
      </c>
      <c r="F127" s="218">
        <f t="shared" si="5"/>
        <v>5</v>
      </c>
      <c r="G127" s="218">
        <f t="shared" si="4"/>
        <v>15</v>
      </c>
    </row>
    <row r="128" spans="1:7" ht="15" x14ac:dyDescent="0.2">
      <c r="A128" s="115">
        <v>118</v>
      </c>
      <c r="B128" s="116" t="s">
        <v>261</v>
      </c>
      <c r="C128" s="117" t="s">
        <v>273</v>
      </c>
      <c r="D128" s="118" t="s">
        <v>150</v>
      </c>
      <c r="E128" s="32" t="s">
        <v>294</v>
      </c>
      <c r="F128" s="218">
        <f t="shared" si="5"/>
        <v>5</v>
      </c>
      <c r="G128" s="218">
        <f t="shared" si="4"/>
        <v>15</v>
      </c>
    </row>
    <row r="129" spans="1:7" ht="15" x14ac:dyDescent="0.2">
      <c r="A129" s="115">
        <v>119</v>
      </c>
      <c r="B129" s="116" t="s">
        <v>261</v>
      </c>
      <c r="C129" s="117" t="s">
        <v>274</v>
      </c>
      <c r="D129" s="118" t="s">
        <v>150</v>
      </c>
      <c r="E129" s="32" t="s">
        <v>294</v>
      </c>
      <c r="F129" s="218">
        <f t="shared" si="5"/>
        <v>5</v>
      </c>
      <c r="G129" s="218">
        <f t="shared" si="4"/>
        <v>15</v>
      </c>
    </row>
    <row r="130" spans="1:7" ht="15" x14ac:dyDescent="0.2">
      <c r="A130" s="115">
        <v>120</v>
      </c>
      <c r="B130" s="116" t="s">
        <v>261</v>
      </c>
      <c r="C130" s="117" t="s">
        <v>275</v>
      </c>
      <c r="D130" s="118" t="s">
        <v>150</v>
      </c>
      <c r="E130" s="32" t="s">
        <v>294</v>
      </c>
      <c r="F130" s="218">
        <f t="shared" si="5"/>
        <v>5</v>
      </c>
      <c r="G130" s="218">
        <f t="shared" si="4"/>
        <v>15</v>
      </c>
    </row>
    <row r="131" spans="1:7" ht="30" x14ac:dyDescent="0.2">
      <c r="A131" s="115">
        <v>121</v>
      </c>
      <c r="B131" s="116" t="s">
        <v>261</v>
      </c>
      <c r="C131" s="117" t="s">
        <v>276</v>
      </c>
      <c r="D131" s="118" t="s">
        <v>150</v>
      </c>
      <c r="E131" s="32" t="s">
        <v>294</v>
      </c>
      <c r="F131" s="218">
        <f t="shared" si="5"/>
        <v>5</v>
      </c>
      <c r="G131" s="218">
        <f t="shared" si="4"/>
        <v>15</v>
      </c>
    </row>
    <row r="132" spans="1:7" ht="15" x14ac:dyDescent="0.2">
      <c r="A132" s="115">
        <v>122</v>
      </c>
      <c r="B132" s="116" t="s">
        <v>261</v>
      </c>
      <c r="C132" s="117" t="s">
        <v>277</v>
      </c>
      <c r="D132" s="118" t="s">
        <v>150</v>
      </c>
      <c r="E132" s="32" t="s">
        <v>294</v>
      </c>
      <c r="F132" s="218">
        <f t="shared" si="5"/>
        <v>5</v>
      </c>
      <c r="G132" s="218">
        <f t="shared" si="4"/>
        <v>15</v>
      </c>
    </row>
    <row r="133" spans="1:7" ht="15" x14ac:dyDescent="0.2">
      <c r="A133" s="115">
        <v>123</v>
      </c>
      <c r="B133" s="116" t="s">
        <v>261</v>
      </c>
      <c r="C133" s="117" t="s">
        <v>278</v>
      </c>
      <c r="D133" s="118" t="s">
        <v>150</v>
      </c>
      <c r="E133" s="32" t="s">
        <v>294</v>
      </c>
      <c r="F133" s="218">
        <f t="shared" si="5"/>
        <v>5</v>
      </c>
      <c r="G133" s="218">
        <f t="shared" si="4"/>
        <v>15</v>
      </c>
    </row>
    <row r="134" spans="1:7" ht="30" x14ac:dyDescent="0.2">
      <c r="A134" s="115">
        <v>124</v>
      </c>
      <c r="B134" s="116" t="s">
        <v>261</v>
      </c>
      <c r="C134" s="117" t="s">
        <v>279</v>
      </c>
      <c r="D134" s="118" t="s">
        <v>150</v>
      </c>
      <c r="E134" s="32" t="s">
        <v>294</v>
      </c>
      <c r="F134" s="218">
        <f t="shared" si="5"/>
        <v>5</v>
      </c>
      <c r="G134" s="218">
        <f t="shared" si="4"/>
        <v>15</v>
      </c>
    </row>
    <row r="135" spans="1:7" ht="30" x14ac:dyDescent="0.2">
      <c r="A135" s="115">
        <v>125</v>
      </c>
      <c r="B135" s="116" t="s">
        <v>261</v>
      </c>
      <c r="C135" s="117" t="s">
        <v>280</v>
      </c>
      <c r="D135" s="118" t="s">
        <v>150</v>
      </c>
      <c r="E135" s="32" t="s">
        <v>294</v>
      </c>
      <c r="F135" s="218">
        <f t="shared" si="5"/>
        <v>5</v>
      </c>
      <c r="G135" s="218">
        <f t="shared" si="4"/>
        <v>15</v>
      </c>
    </row>
    <row r="136" spans="1:7" ht="30" x14ac:dyDescent="0.2">
      <c r="A136" s="115">
        <v>126</v>
      </c>
      <c r="B136" s="116" t="s">
        <v>261</v>
      </c>
      <c r="C136" s="117" t="s">
        <v>281</v>
      </c>
      <c r="D136" s="118" t="s">
        <v>156</v>
      </c>
      <c r="E136" s="32" t="s">
        <v>294</v>
      </c>
      <c r="F136" s="218">
        <f t="shared" si="5"/>
        <v>5</v>
      </c>
      <c r="G136" s="218">
        <f t="shared" si="4"/>
        <v>10</v>
      </c>
    </row>
    <row r="137" spans="1:7" ht="30" x14ac:dyDescent="0.2">
      <c r="A137" s="115">
        <v>127</v>
      </c>
      <c r="B137" s="116" t="s">
        <v>261</v>
      </c>
      <c r="C137" s="117" t="s">
        <v>282</v>
      </c>
      <c r="D137" s="118" t="s">
        <v>150</v>
      </c>
      <c r="E137" s="32" t="s">
        <v>294</v>
      </c>
      <c r="F137" s="218">
        <f t="shared" si="5"/>
        <v>5</v>
      </c>
      <c r="G137" s="218">
        <f t="shared" si="4"/>
        <v>15</v>
      </c>
    </row>
    <row r="138" spans="1:7" ht="15" x14ac:dyDescent="0.2">
      <c r="A138" s="115">
        <v>128</v>
      </c>
      <c r="B138" s="116" t="s">
        <v>261</v>
      </c>
      <c r="C138" s="117" t="s">
        <v>283</v>
      </c>
      <c r="D138" s="118" t="s">
        <v>150</v>
      </c>
      <c r="E138" s="32" t="s">
        <v>294</v>
      </c>
      <c r="F138" s="218">
        <f t="shared" si="5"/>
        <v>5</v>
      </c>
      <c r="G138" s="218">
        <f t="shared" si="4"/>
        <v>15</v>
      </c>
    </row>
    <row r="139" spans="1:7" ht="30" x14ac:dyDescent="0.2">
      <c r="A139" s="115">
        <v>129</v>
      </c>
      <c r="B139" s="116" t="s">
        <v>261</v>
      </c>
      <c r="C139" s="117" t="s">
        <v>284</v>
      </c>
      <c r="D139" s="118" t="s">
        <v>150</v>
      </c>
      <c r="E139" s="32" t="s">
        <v>294</v>
      </c>
      <c r="F139" s="218">
        <f t="shared" si="5"/>
        <v>5</v>
      </c>
      <c r="G139" s="218">
        <f t="shared" si="4"/>
        <v>15</v>
      </c>
    </row>
    <row r="140" spans="1:7" ht="15" x14ac:dyDescent="0.2">
      <c r="A140" s="115">
        <v>130</v>
      </c>
      <c r="B140" s="116" t="s">
        <v>261</v>
      </c>
      <c r="C140" s="117" t="s">
        <v>285</v>
      </c>
      <c r="D140" s="118" t="s">
        <v>150</v>
      </c>
      <c r="E140" s="32" t="s">
        <v>294</v>
      </c>
      <c r="F140" s="218">
        <f t="shared" si="5"/>
        <v>5</v>
      </c>
      <c r="G140" s="218">
        <f t="shared" si="4"/>
        <v>15</v>
      </c>
    </row>
    <row r="141" spans="1:7" ht="15" x14ac:dyDescent="0.2">
      <c r="A141" s="115">
        <v>131</v>
      </c>
      <c r="B141" s="116" t="s">
        <v>261</v>
      </c>
      <c r="C141" s="117" t="s">
        <v>286</v>
      </c>
      <c r="D141" s="118" t="s">
        <v>150</v>
      </c>
      <c r="E141" s="32" t="s">
        <v>294</v>
      </c>
      <c r="F141" s="218">
        <f t="shared" ref="F141:F148" si="6">VLOOKUP(E141,$A$5:$B$10,2,FALSE)</f>
        <v>5</v>
      </c>
      <c r="G141" s="218">
        <f t="shared" si="4"/>
        <v>15</v>
      </c>
    </row>
    <row r="142" spans="1:7" ht="30" x14ac:dyDescent="0.2">
      <c r="A142" s="115">
        <v>132</v>
      </c>
      <c r="B142" s="116" t="s">
        <v>261</v>
      </c>
      <c r="C142" s="117" t="s">
        <v>287</v>
      </c>
      <c r="D142" s="118" t="s">
        <v>150</v>
      </c>
      <c r="E142" s="32" t="s">
        <v>294</v>
      </c>
      <c r="F142" s="218">
        <f t="shared" si="6"/>
        <v>5</v>
      </c>
      <c r="G142" s="218">
        <f t="shared" ref="G142:G146" si="7">IF(D142="H",F142*3,IF(D142="M",F142*2,IF(D142="L",F142*1)))</f>
        <v>15</v>
      </c>
    </row>
    <row r="143" spans="1:7" ht="30" x14ac:dyDescent="0.2">
      <c r="A143" s="115">
        <v>133</v>
      </c>
      <c r="B143" s="116" t="s">
        <v>261</v>
      </c>
      <c r="C143" s="117" t="s">
        <v>288</v>
      </c>
      <c r="D143" s="118" t="s">
        <v>150</v>
      </c>
      <c r="E143" s="32" t="s">
        <v>294</v>
      </c>
      <c r="F143" s="218">
        <f t="shared" si="6"/>
        <v>5</v>
      </c>
      <c r="G143" s="218">
        <f t="shared" si="7"/>
        <v>15</v>
      </c>
    </row>
    <row r="144" spans="1:7" ht="15" x14ac:dyDescent="0.2">
      <c r="A144" s="115">
        <v>134</v>
      </c>
      <c r="B144" s="116" t="s">
        <v>261</v>
      </c>
      <c r="C144" s="117" t="s">
        <v>289</v>
      </c>
      <c r="D144" s="118" t="s">
        <v>150</v>
      </c>
      <c r="E144" s="32" t="s">
        <v>294</v>
      </c>
      <c r="F144" s="218">
        <f t="shared" si="6"/>
        <v>5</v>
      </c>
      <c r="G144" s="218">
        <f t="shared" si="7"/>
        <v>15</v>
      </c>
    </row>
    <row r="145" spans="1:7" ht="30" x14ac:dyDescent="0.2">
      <c r="A145" s="115">
        <v>135</v>
      </c>
      <c r="B145" s="116" t="s">
        <v>261</v>
      </c>
      <c r="C145" s="117" t="s">
        <v>290</v>
      </c>
      <c r="D145" s="118" t="s">
        <v>150</v>
      </c>
      <c r="E145" s="32" t="s">
        <v>294</v>
      </c>
      <c r="F145" s="218">
        <f t="shared" si="6"/>
        <v>5</v>
      </c>
      <c r="G145" s="218">
        <f t="shared" si="7"/>
        <v>15</v>
      </c>
    </row>
    <row r="146" spans="1:7" ht="30" x14ac:dyDescent="0.2">
      <c r="A146" s="115">
        <v>136</v>
      </c>
      <c r="B146" s="116" t="s">
        <v>261</v>
      </c>
      <c r="C146" s="117" t="s">
        <v>291</v>
      </c>
      <c r="D146" s="118" t="s">
        <v>150</v>
      </c>
      <c r="E146" s="32" t="s">
        <v>294</v>
      </c>
      <c r="F146" s="218">
        <f t="shared" si="6"/>
        <v>5</v>
      </c>
      <c r="G146" s="218">
        <f t="shared" si="7"/>
        <v>15</v>
      </c>
    </row>
    <row r="147" spans="1:7" ht="30" x14ac:dyDescent="0.2">
      <c r="A147" s="115">
        <v>137</v>
      </c>
      <c r="B147" s="116" t="s">
        <v>261</v>
      </c>
      <c r="C147" s="117" t="s">
        <v>292</v>
      </c>
      <c r="D147" s="118" t="s">
        <v>150</v>
      </c>
      <c r="E147" s="32" t="s">
        <v>294</v>
      </c>
      <c r="F147" s="218">
        <f t="shared" si="6"/>
        <v>5</v>
      </c>
      <c r="G147" s="218">
        <f t="shared" ref="G147:G148" si="8">IF(D147="H",F147*3,IF(D147="M",F147*2,IF(D147="L",F147*1)))</f>
        <v>15</v>
      </c>
    </row>
    <row r="148" spans="1:7" ht="30" x14ac:dyDescent="0.2">
      <c r="A148" s="115">
        <v>138</v>
      </c>
      <c r="B148" s="116" t="s">
        <v>261</v>
      </c>
      <c r="C148" s="117" t="s">
        <v>293</v>
      </c>
      <c r="D148" s="118" t="s">
        <v>150</v>
      </c>
      <c r="E148" s="32" t="s">
        <v>294</v>
      </c>
      <c r="F148" s="218">
        <f t="shared" si="6"/>
        <v>5</v>
      </c>
      <c r="G148" s="218">
        <f t="shared" si="8"/>
        <v>15</v>
      </c>
    </row>
    <row r="149" spans="1:7" ht="13.5" thickBot="1" x14ac:dyDescent="0.25">
      <c r="F149" s="219">
        <f>SUM(F13:F148)</f>
        <v>680</v>
      </c>
      <c r="G149" s="219">
        <f>SUM(G13:G148)</f>
        <v>1985</v>
      </c>
    </row>
    <row r="150" spans="1:7" ht="14.25" thickTop="1" thickBot="1" x14ac:dyDescent="0.25">
      <c r="F150" s="31"/>
    </row>
    <row r="151" spans="1:7" ht="27" customHeight="1" thickBot="1" x14ac:dyDescent="0.25">
      <c r="D151" s="283" t="s">
        <v>954</v>
      </c>
      <c r="E151" s="283"/>
      <c r="F151" s="284"/>
      <c r="G151" s="220">
        <f>G149/1985</f>
        <v>1</v>
      </c>
    </row>
  </sheetData>
  <mergeCells count="5">
    <mergeCell ref="D151:F151"/>
    <mergeCell ref="C3:G10"/>
    <mergeCell ref="A1:G1"/>
    <mergeCell ref="A2:G2"/>
    <mergeCell ref="A3:B3"/>
  </mergeCell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G20"/>
  <sheetViews>
    <sheetView workbookViewId="0">
      <pane ySplit="2" topLeftCell="A3" activePane="bottomLeft" state="frozen"/>
      <selection pane="bottomLeft" activeCell="C21" sqref="C21"/>
    </sheetView>
  </sheetViews>
  <sheetFormatPr defaultRowHeight="12.75" x14ac:dyDescent="0.2"/>
  <cols>
    <col min="1" max="1" width="13.42578125" style="10" customWidth="1"/>
    <col min="2" max="2" width="9.140625" style="10"/>
    <col min="3" max="3" width="71.5703125" style="10" customWidth="1"/>
    <col min="4" max="4" width="9.140625" style="10"/>
    <col min="5" max="5" width="13.42578125" style="10" customWidth="1"/>
    <col min="6" max="6" width="11.7109375" style="10" customWidth="1"/>
    <col min="7" max="7" width="19.28515625" style="10" customWidth="1"/>
    <col min="8" max="16384" width="9.140625" style="10"/>
  </cols>
  <sheetData>
    <row r="1" spans="1:7" ht="15" x14ac:dyDescent="0.2">
      <c r="A1" s="289" t="s">
        <v>46</v>
      </c>
      <c r="B1" s="289"/>
      <c r="C1" s="289"/>
      <c r="D1" s="289"/>
      <c r="E1" s="289"/>
      <c r="F1" s="289"/>
      <c r="G1" s="289"/>
    </row>
    <row r="2" spans="1:7" ht="25.5" customHeight="1" x14ac:dyDescent="0.2">
      <c r="A2" s="288" t="s">
        <v>876</v>
      </c>
      <c r="B2" s="288"/>
      <c r="C2" s="288"/>
      <c r="D2" s="288"/>
      <c r="E2" s="288"/>
      <c r="F2" s="288"/>
      <c r="G2" s="288"/>
    </row>
    <row r="3" spans="1:7" ht="24" customHeight="1" x14ac:dyDescent="0.2">
      <c r="A3" s="285" t="s">
        <v>299</v>
      </c>
      <c r="B3" s="285"/>
      <c r="C3" s="286"/>
      <c r="D3" s="287"/>
      <c r="E3" s="287"/>
      <c r="F3" s="287"/>
      <c r="G3" s="287"/>
    </row>
    <row r="4" spans="1:7" x14ac:dyDescent="0.2">
      <c r="A4" s="21" t="s">
        <v>303</v>
      </c>
      <c r="B4" s="21" t="s">
        <v>302</v>
      </c>
      <c r="C4" s="286"/>
      <c r="D4" s="287"/>
      <c r="E4" s="287"/>
      <c r="F4" s="287"/>
      <c r="G4" s="287"/>
    </row>
    <row r="5" spans="1:7" x14ac:dyDescent="0.2">
      <c r="A5" s="6" t="s">
        <v>294</v>
      </c>
      <c r="B5" s="22">
        <v>5</v>
      </c>
      <c r="C5" s="286"/>
      <c r="D5" s="287"/>
      <c r="E5" s="287"/>
      <c r="F5" s="287"/>
      <c r="G5" s="287"/>
    </row>
    <row r="6" spans="1:7" x14ac:dyDescent="0.2">
      <c r="A6" s="6" t="s">
        <v>295</v>
      </c>
      <c r="B6" s="22">
        <v>4</v>
      </c>
      <c r="C6" s="286"/>
      <c r="D6" s="287"/>
      <c r="E6" s="287"/>
      <c r="F6" s="287"/>
      <c r="G6" s="287"/>
    </row>
    <row r="7" spans="1:7" x14ac:dyDescent="0.2">
      <c r="A7" s="6" t="s">
        <v>296</v>
      </c>
      <c r="B7" s="22">
        <v>3</v>
      </c>
      <c r="C7" s="286"/>
      <c r="D7" s="287"/>
      <c r="E7" s="287"/>
      <c r="F7" s="287"/>
      <c r="G7" s="287"/>
    </row>
    <row r="8" spans="1:7" x14ac:dyDescent="0.2">
      <c r="A8" s="6" t="s">
        <v>156</v>
      </c>
      <c r="B8" s="22">
        <v>2</v>
      </c>
      <c r="C8" s="286"/>
      <c r="D8" s="287"/>
      <c r="E8" s="287"/>
      <c r="F8" s="287"/>
      <c r="G8" s="287"/>
    </row>
    <row r="9" spans="1:7" x14ac:dyDescent="0.2">
      <c r="A9" s="6" t="s">
        <v>297</v>
      </c>
      <c r="B9" s="22">
        <v>1</v>
      </c>
      <c r="C9" s="286"/>
      <c r="D9" s="287"/>
      <c r="E9" s="287"/>
      <c r="F9" s="287"/>
      <c r="G9" s="287"/>
    </row>
    <row r="10" spans="1:7" x14ac:dyDescent="0.2">
      <c r="A10" s="6" t="s">
        <v>298</v>
      </c>
      <c r="B10" s="22">
        <v>0</v>
      </c>
      <c r="C10" s="286"/>
      <c r="D10" s="287"/>
      <c r="E10" s="287"/>
      <c r="F10" s="287"/>
      <c r="G10" s="287"/>
    </row>
    <row r="12" spans="1:7" ht="38.25" x14ac:dyDescent="0.2">
      <c r="A12" s="155" t="s">
        <v>144</v>
      </c>
      <c r="B12" s="156" t="s">
        <v>145</v>
      </c>
      <c r="C12" s="156" t="s">
        <v>146</v>
      </c>
      <c r="D12" s="157" t="s">
        <v>147</v>
      </c>
      <c r="E12" s="25" t="s">
        <v>300</v>
      </c>
      <c r="F12" s="174" t="s">
        <v>301</v>
      </c>
      <c r="G12" s="174" t="s">
        <v>316</v>
      </c>
    </row>
    <row r="13" spans="1:7" ht="15" x14ac:dyDescent="0.25">
      <c r="A13" s="162">
        <v>1</v>
      </c>
      <c r="B13" s="163" t="s">
        <v>872</v>
      </c>
      <c r="C13" s="161" t="s">
        <v>873</v>
      </c>
      <c r="D13" s="162" t="s">
        <v>156</v>
      </c>
      <c r="E13" s="32" t="s">
        <v>294</v>
      </c>
      <c r="F13" s="218">
        <f t="shared" ref="F13" si="0">VLOOKUP(E13,$A$5:$B$14,2,FALSE)</f>
        <v>5</v>
      </c>
      <c r="G13" s="218">
        <f>IF(D13="H",F13*3,IF(D13="M",F13*2,IF(D13="L",F13*1)))</f>
        <v>10</v>
      </c>
    </row>
    <row r="14" spans="1:7" ht="15" x14ac:dyDescent="0.25">
      <c r="A14" s="162">
        <v>2</v>
      </c>
      <c r="B14" s="163" t="s">
        <v>872</v>
      </c>
      <c r="C14" s="161" t="s">
        <v>874</v>
      </c>
      <c r="D14" s="162" t="s">
        <v>156</v>
      </c>
      <c r="E14" s="32" t="s">
        <v>294</v>
      </c>
      <c r="F14" s="218">
        <f t="shared" ref="F14:F17" si="1">VLOOKUP(E14,$A$5:$B$14,2,FALSE)</f>
        <v>5</v>
      </c>
      <c r="G14" s="218">
        <f t="shared" ref="G14:G17" si="2">IF(D14="H",F14*3,IF(D14="M",F14*2,IF(D14="L",F14*1)))</f>
        <v>10</v>
      </c>
    </row>
    <row r="15" spans="1:7" ht="15" x14ac:dyDescent="0.25">
      <c r="A15" s="162">
        <v>3</v>
      </c>
      <c r="B15" s="163" t="s">
        <v>872</v>
      </c>
      <c r="C15" s="161" t="s">
        <v>1047</v>
      </c>
      <c r="D15" s="162" t="s">
        <v>156</v>
      </c>
      <c r="E15" s="32" t="s">
        <v>294</v>
      </c>
      <c r="F15" s="218">
        <f t="shared" si="1"/>
        <v>5</v>
      </c>
      <c r="G15" s="218">
        <f t="shared" si="2"/>
        <v>10</v>
      </c>
    </row>
    <row r="16" spans="1:7" ht="15" x14ac:dyDescent="0.25">
      <c r="A16" s="162">
        <v>4</v>
      </c>
      <c r="B16" s="163" t="s">
        <v>872</v>
      </c>
      <c r="C16" s="161" t="s">
        <v>875</v>
      </c>
      <c r="D16" s="162" t="s">
        <v>156</v>
      </c>
      <c r="E16" s="32" t="s">
        <v>294</v>
      </c>
      <c r="F16" s="218">
        <f t="shared" si="1"/>
        <v>5</v>
      </c>
      <c r="G16" s="218">
        <f t="shared" si="2"/>
        <v>10</v>
      </c>
    </row>
    <row r="17" spans="1:7" ht="15" x14ac:dyDescent="0.25">
      <c r="A17" s="162">
        <v>5</v>
      </c>
      <c r="B17" s="163" t="s">
        <v>872</v>
      </c>
      <c r="C17" s="161" t="s">
        <v>1048</v>
      </c>
      <c r="D17" s="162" t="s">
        <v>156</v>
      </c>
      <c r="E17" s="32" t="s">
        <v>294</v>
      </c>
      <c r="F17" s="218">
        <f t="shared" si="1"/>
        <v>5</v>
      </c>
      <c r="G17" s="218">
        <f t="shared" si="2"/>
        <v>10</v>
      </c>
    </row>
    <row r="18" spans="1:7" ht="13.5" thickBot="1" x14ac:dyDescent="0.25">
      <c r="F18" s="219">
        <f>SUM(F13:F17)</f>
        <v>25</v>
      </c>
      <c r="G18" s="219">
        <f>SUM(G13:G17)</f>
        <v>50</v>
      </c>
    </row>
    <row r="19" spans="1:7" ht="14.25" thickTop="1" thickBot="1" x14ac:dyDescent="0.25">
      <c r="F19" s="31"/>
      <c r="G19" s="38"/>
    </row>
    <row r="20" spans="1:7" ht="27.75" customHeight="1" thickBot="1" x14ac:dyDescent="0.25">
      <c r="D20" s="283" t="s">
        <v>956</v>
      </c>
      <c r="E20" s="283"/>
      <c r="F20" s="284"/>
      <c r="G20" s="220">
        <f>G18/50</f>
        <v>1</v>
      </c>
    </row>
  </sheetData>
  <mergeCells count="5">
    <mergeCell ref="A3:B3"/>
    <mergeCell ref="D20:F20"/>
    <mergeCell ref="C3:G10"/>
    <mergeCell ref="A1:G1"/>
    <mergeCell ref="A2:G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H147"/>
  <sheetViews>
    <sheetView zoomScale="80" zoomScaleNormal="80" workbookViewId="0">
      <pane ySplit="1" topLeftCell="A118" activePane="bottomLeft" state="frozen"/>
      <selection pane="bottomLeft" activeCell="B105" sqref="B105"/>
    </sheetView>
  </sheetViews>
  <sheetFormatPr defaultRowHeight="15" x14ac:dyDescent="0.25"/>
  <cols>
    <col min="1" max="1" width="11.42578125" style="183" bestFit="1" customWidth="1"/>
    <col min="2" max="2" width="107.42578125" style="183" customWidth="1"/>
    <col min="3" max="3" width="14.5703125" style="184" customWidth="1"/>
    <col min="4" max="4" width="14.5703125" style="181" customWidth="1"/>
    <col min="5" max="5" width="14.5703125" style="184" customWidth="1"/>
    <col min="6" max="6" width="18.28515625" style="181" customWidth="1"/>
    <col min="7" max="7" width="6.5703125" style="182" customWidth="1"/>
    <col min="8" max="8" width="10.5703125" style="183" bestFit="1" customWidth="1"/>
    <col min="9" max="16384" width="9.140625" style="183"/>
  </cols>
  <sheetData>
    <row r="1" spans="1:8" ht="15.75" x14ac:dyDescent="0.25">
      <c r="A1" s="269" t="s">
        <v>928</v>
      </c>
      <c r="B1" s="269"/>
      <c r="C1" s="269"/>
      <c r="D1" s="269"/>
      <c r="E1" s="269"/>
    </row>
    <row r="3" spans="1:8" ht="25.5" x14ac:dyDescent="0.25">
      <c r="A3" s="185" t="s">
        <v>17</v>
      </c>
      <c r="B3" s="271" t="s">
        <v>1</v>
      </c>
      <c r="C3" s="271"/>
      <c r="D3" s="186" t="s">
        <v>16</v>
      </c>
      <c r="E3" s="186" t="s">
        <v>48</v>
      </c>
    </row>
    <row r="4" spans="1:8" ht="25.5" customHeight="1" x14ac:dyDescent="0.25">
      <c r="A4" s="187" t="s">
        <v>8</v>
      </c>
      <c r="B4" s="270" t="s">
        <v>18</v>
      </c>
      <c r="C4" s="270"/>
      <c r="D4" s="206">
        <v>5</v>
      </c>
      <c r="E4" s="207">
        <f>H25*D4</f>
        <v>5</v>
      </c>
    </row>
    <row r="5" spans="1:8" ht="25.5" customHeight="1" x14ac:dyDescent="0.25">
      <c r="A5" s="187" t="s">
        <v>9</v>
      </c>
      <c r="B5" s="270" t="s">
        <v>19</v>
      </c>
      <c r="C5" s="270"/>
      <c r="D5" s="206">
        <v>5</v>
      </c>
      <c r="E5" s="207">
        <f>H32*D5</f>
        <v>5</v>
      </c>
    </row>
    <row r="6" spans="1:8" ht="42.75" customHeight="1" x14ac:dyDescent="0.25">
      <c r="A6" s="187" t="s">
        <v>10</v>
      </c>
      <c r="B6" s="270" t="s">
        <v>20</v>
      </c>
      <c r="C6" s="270"/>
      <c r="D6" s="206">
        <v>5</v>
      </c>
      <c r="E6" s="207">
        <f>H41*D6</f>
        <v>0</v>
      </c>
    </row>
    <row r="7" spans="1:8" ht="48" customHeight="1" x14ac:dyDescent="0.25">
      <c r="A7" s="187" t="s">
        <v>11</v>
      </c>
      <c r="B7" s="270" t="s">
        <v>831</v>
      </c>
      <c r="C7" s="270"/>
      <c r="D7" s="206">
        <v>44</v>
      </c>
      <c r="E7" s="207">
        <f>'Addendum C'!F24*'Addendum A'!D7</f>
        <v>43.159840487919311</v>
      </c>
    </row>
    <row r="8" spans="1:8" ht="40.5" customHeight="1" x14ac:dyDescent="0.25">
      <c r="A8" s="187" t="s">
        <v>12</v>
      </c>
      <c r="B8" s="270" t="s">
        <v>21</v>
      </c>
      <c r="C8" s="270"/>
      <c r="D8" s="206">
        <v>10</v>
      </c>
      <c r="E8" s="207">
        <f>H58*D8</f>
        <v>0</v>
      </c>
    </row>
    <row r="9" spans="1:8" ht="42.75" customHeight="1" x14ac:dyDescent="0.25">
      <c r="A9" s="187" t="s">
        <v>13</v>
      </c>
      <c r="B9" s="270" t="s">
        <v>22</v>
      </c>
      <c r="C9" s="270"/>
      <c r="D9" s="206">
        <v>15</v>
      </c>
      <c r="E9" s="207">
        <f>H90*D9</f>
        <v>0</v>
      </c>
    </row>
    <row r="10" spans="1:8" ht="36.75" customHeight="1" x14ac:dyDescent="0.25">
      <c r="A10" s="187" t="s">
        <v>14</v>
      </c>
      <c r="B10" s="270" t="s">
        <v>90</v>
      </c>
      <c r="C10" s="270"/>
      <c r="D10" s="206">
        <v>1</v>
      </c>
      <c r="E10" s="207">
        <f>-H95*D10</f>
        <v>0</v>
      </c>
    </row>
    <row r="11" spans="1:8" ht="25.5" customHeight="1" x14ac:dyDescent="0.25">
      <c r="A11" s="187" t="s">
        <v>15</v>
      </c>
      <c r="B11" s="270" t="s">
        <v>23</v>
      </c>
      <c r="C11" s="270"/>
      <c r="D11" s="206">
        <v>5</v>
      </c>
      <c r="E11" s="207">
        <f>H115*D11</f>
        <v>0</v>
      </c>
    </row>
    <row r="12" spans="1:8" ht="35.25" customHeight="1" x14ac:dyDescent="0.25">
      <c r="A12" s="188" t="s">
        <v>832</v>
      </c>
      <c r="B12" s="270" t="s">
        <v>91</v>
      </c>
      <c r="C12" s="270"/>
      <c r="D12" s="206">
        <v>10</v>
      </c>
      <c r="E12" s="207">
        <f>H146*D12</f>
        <v>0</v>
      </c>
    </row>
    <row r="13" spans="1:8" ht="23.25" customHeight="1" thickBot="1" x14ac:dyDescent="0.3">
      <c r="A13" s="270" t="s">
        <v>7</v>
      </c>
      <c r="B13" s="270"/>
      <c r="C13" s="270"/>
      <c r="D13" s="180">
        <f>SUM(D4:D12)</f>
        <v>100</v>
      </c>
      <c r="E13" s="208">
        <f>SUM(E4:E12)</f>
        <v>53.159840487919311</v>
      </c>
    </row>
    <row r="14" spans="1:8" s="191" customFormat="1" ht="15.75" thickTop="1" thickBot="1" x14ac:dyDescent="0.25">
      <c r="C14" s="192"/>
      <c r="D14" s="193"/>
      <c r="E14" s="192"/>
      <c r="F14" s="193"/>
    </row>
    <row r="15" spans="1:8" s="194" customFormat="1" ht="14.25" x14ac:dyDescent="0.2">
      <c r="C15" s="195"/>
      <c r="D15" s="196"/>
      <c r="E15" s="195"/>
      <c r="F15" s="196"/>
    </row>
    <row r="16" spans="1:8" s="198" customFormat="1" ht="81.75" customHeight="1" x14ac:dyDescent="0.25">
      <c r="A16" s="209">
        <v>1</v>
      </c>
      <c r="B16" s="209" t="s">
        <v>2</v>
      </c>
      <c r="C16" s="197" t="s">
        <v>16</v>
      </c>
      <c r="D16" s="197" t="s">
        <v>147</v>
      </c>
      <c r="E16" s="197" t="s">
        <v>48</v>
      </c>
      <c r="F16" s="174" t="s">
        <v>316</v>
      </c>
      <c r="G16" s="175"/>
      <c r="H16" s="175"/>
    </row>
    <row r="17" spans="1:8" x14ac:dyDescent="0.25">
      <c r="A17" s="210">
        <v>1.1000000000000001</v>
      </c>
      <c r="B17" s="211" t="s">
        <v>80</v>
      </c>
      <c r="C17" s="227">
        <v>1</v>
      </c>
      <c r="D17" s="228" t="s">
        <v>150</v>
      </c>
      <c r="E17" s="199">
        <v>1</v>
      </c>
      <c r="F17" s="176">
        <f>IF(D17="H",E17*3,IF(D17="M",E17*2,IF(D17="L",E17*1)))</f>
        <v>3</v>
      </c>
      <c r="G17" s="170"/>
      <c r="H17" s="171"/>
    </row>
    <row r="18" spans="1:8" ht="49.5" customHeight="1" x14ac:dyDescent="0.25">
      <c r="A18" s="212">
        <v>1.2</v>
      </c>
      <c r="B18" s="213" t="s">
        <v>1000</v>
      </c>
      <c r="C18" s="224">
        <v>1</v>
      </c>
      <c r="D18" s="228" t="s">
        <v>150</v>
      </c>
      <c r="E18" s="199">
        <v>1</v>
      </c>
      <c r="F18" s="176">
        <f t="shared" ref="F18:F24" si="0">IF(D18="H",E18*3,IF(D18="M",E18*2,IF(D18="L",E18*1)))</f>
        <v>3</v>
      </c>
      <c r="G18" s="170"/>
      <c r="H18" s="171"/>
    </row>
    <row r="19" spans="1:8" ht="61.5" customHeight="1" x14ac:dyDescent="0.25">
      <c r="A19" s="212">
        <v>1.3</v>
      </c>
      <c r="B19" s="213" t="s">
        <v>1001</v>
      </c>
      <c r="C19" s="224">
        <v>1</v>
      </c>
      <c r="D19" s="228" t="s">
        <v>150</v>
      </c>
      <c r="E19" s="199">
        <v>1</v>
      </c>
      <c r="F19" s="176">
        <f t="shared" si="0"/>
        <v>3</v>
      </c>
      <c r="G19" s="170"/>
      <c r="H19" s="171"/>
    </row>
    <row r="20" spans="1:8" x14ac:dyDescent="0.25">
      <c r="A20" s="212">
        <v>1.4</v>
      </c>
      <c r="B20" s="213" t="s">
        <v>81</v>
      </c>
      <c r="C20" s="224">
        <v>1</v>
      </c>
      <c r="D20" s="228" t="s">
        <v>150</v>
      </c>
      <c r="E20" s="199">
        <v>1</v>
      </c>
      <c r="F20" s="176">
        <f t="shared" si="0"/>
        <v>3</v>
      </c>
      <c r="G20" s="170"/>
      <c r="H20" s="171"/>
    </row>
    <row r="21" spans="1:8" x14ac:dyDescent="0.25">
      <c r="A21" s="212">
        <v>1.5</v>
      </c>
      <c r="B21" s="213" t="s">
        <v>929</v>
      </c>
      <c r="C21" s="224">
        <v>1</v>
      </c>
      <c r="D21" s="228" t="s">
        <v>150</v>
      </c>
      <c r="E21" s="199">
        <v>1</v>
      </c>
      <c r="F21" s="176">
        <f t="shared" si="0"/>
        <v>3</v>
      </c>
      <c r="G21" s="170"/>
      <c r="H21" s="171"/>
    </row>
    <row r="22" spans="1:8" ht="40.5" customHeight="1" x14ac:dyDescent="0.25">
      <c r="A22" s="212">
        <v>1.6</v>
      </c>
      <c r="B22" s="213" t="s">
        <v>930</v>
      </c>
      <c r="C22" s="224">
        <v>1</v>
      </c>
      <c r="D22" s="228" t="s">
        <v>150</v>
      </c>
      <c r="E22" s="199">
        <v>1</v>
      </c>
      <c r="F22" s="176">
        <f t="shared" si="0"/>
        <v>3</v>
      </c>
      <c r="G22" s="170"/>
      <c r="H22" s="171"/>
    </row>
    <row r="23" spans="1:8" ht="33" customHeight="1" x14ac:dyDescent="0.25">
      <c r="A23" s="212">
        <v>1.7</v>
      </c>
      <c r="B23" s="213" t="s">
        <v>931</v>
      </c>
      <c r="C23" s="224">
        <v>1</v>
      </c>
      <c r="D23" s="228" t="s">
        <v>150</v>
      </c>
      <c r="E23" s="199">
        <v>1</v>
      </c>
      <c r="F23" s="176">
        <f t="shared" si="0"/>
        <v>3</v>
      </c>
      <c r="G23" s="170"/>
      <c r="H23" s="171"/>
    </row>
    <row r="24" spans="1:8" ht="32.25" customHeight="1" thickBot="1" x14ac:dyDescent="0.3">
      <c r="A24" s="212">
        <v>1.8</v>
      </c>
      <c r="B24" s="213" t="s">
        <v>1002</v>
      </c>
      <c r="C24" s="224">
        <v>1</v>
      </c>
      <c r="D24" s="228" t="s">
        <v>150</v>
      </c>
      <c r="E24" s="199">
        <v>1</v>
      </c>
      <c r="F24" s="176">
        <f t="shared" si="0"/>
        <v>3</v>
      </c>
      <c r="G24" s="170"/>
      <c r="H24" s="171"/>
    </row>
    <row r="25" spans="1:8" ht="15.75" thickBot="1" x14ac:dyDescent="0.3">
      <c r="A25" s="171"/>
      <c r="B25" s="171"/>
      <c r="C25" s="201">
        <f>SUM(C17:C24)</f>
        <v>8</v>
      </c>
      <c r="D25" s="202"/>
      <c r="E25" s="190">
        <f>SUM(E17:E24)</f>
        <v>8</v>
      </c>
      <c r="F25" s="177">
        <f>SUM(F17:F24)</f>
        <v>24</v>
      </c>
      <c r="G25" s="170"/>
      <c r="H25" s="178">
        <f>F25/(IF(D17="H",C17*3,IF(D17="M",C17*2,IF(D17="L",C17*1)))+IF(D18="H",C18*3,IF(D18="M",C18*2,IF(D18="L",C18*1)))+IF(D19="H",C19*3,IF(D19="M",C19*2,IF(D19="L",C19*1)))+IF(D20="H",C20*3,IF(D20="M",C20*2,IF(D20="L",C20*1)))+IF(D21="H",C21*3,IF(D21="M",C21*2,IF(D21="L",C21*1)))+IF(D22="H",C22*3,IF(D22="M",C22*2,IF(D22="L",C22*1)))+IF(D23="H",C23*3,IF(D23="M",C23*2,IF(D23="L",C23*1)))+IF(D24="H",C24*3,IF(D24="M",C24*2,IF(D24="L",C24*1))))</f>
        <v>1</v>
      </c>
    </row>
    <row r="26" spans="1:8" s="191" customFormat="1" ht="15.75" thickTop="1" thickBot="1" x14ac:dyDescent="0.25">
      <c r="A26" s="173"/>
      <c r="B26" s="173"/>
      <c r="C26" s="192"/>
      <c r="D26" s="193"/>
      <c r="E26" s="192"/>
      <c r="F26" s="172"/>
      <c r="G26" s="173"/>
      <c r="H26" s="173"/>
    </row>
    <row r="27" spans="1:8" x14ac:dyDescent="0.25">
      <c r="A27" s="171"/>
      <c r="B27" s="171"/>
      <c r="F27" s="169"/>
      <c r="G27" s="170"/>
      <c r="H27" s="171"/>
    </row>
    <row r="28" spans="1:8" ht="68.25" customHeight="1" x14ac:dyDescent="0.25">
      <c r="A28" s="209">
        <v>2</v>
      </c>
      <c r="B28" s="209" t="s">
        <v>62</v>
      </c>
      <c r="C28" s="197" t="s">
        <v>16</v>
      </c>
      <c r="D28" s="197" t="s">
        <v>147</v>
      </c>
      <c r="E28" s="197" t="s">
        <v>48</v>
      </c>
      <c r="F28" s="174" t="s">
        <v>316</v>
      </c>
      <c r="G28" s="170"/>
      <c r="H28" s="171"/>
    </row>
    <row r="29" spans="1:8" ht="38.25" x14ac:dyDescent="0.25">
      <c r="A29" s="212">
        <v>2.1</v>
      </c>
      <c r="B29" s="213" t="s">
        <v>1015</v>
      </c>
      <c r="C29" s="224">
        <v>3</v>
      </c>
      <c r="D29" s="225" t="s">
        <v>150</v>
      </c>
      <c r="E29" s="200">
        <v>3</v>
      </c>
      <c r="F29" s="176">
        <f t="shared" ref="F29:F31" si="1">IF(D29="H",E29*3,IF(D29="M",E29*2,IF(D29="L",E29*1)))</f>
        <v>9</v>
      </c>
      <c r="G29" s="170"/>
      <c r="H29" s="171"/>
    </row>
    <row r="30" spans="1:8" x14ac:dyDescent="0.25">
      <c r="A30" s="212">
        <v>2.2000000000000002</v>
      </c>
      <c r="B30" s="213" t="s">
        <v>1014</v>
      </c>
      <c r="C30" s="224">
        <v>1</v>
      </c>
      <c r="D30" s="225" t="s">
        <v>150</v>
      </c>
      <c r="E30" s="200">
        <v>1</v>
      </c>
      <c r="F30" s="176">
        <f t="shared" si="1"/>
        <v>3</v>
      </c>
      <c r="G30" s="170"/>
      <c r="H30" s="171"/>
    </row>
    <row r="31" spans="1:8" ht="15.75" thickBot="1" x14ac:dyDescent="0.3">
      <c r="A31" s="212">
        <v>2.2999999999999998</v>
      </c>
      <c r="B31" s="213" t="s">
        <v>932</v>
      </c>
      <c r="C31" s="224">
        <v>1</v>
      </c>
      <c r="D31" s="225" t="s">
        <v>150</v>
      </c>
      <c r="E31" s="200">
        <v>1</v>
      </c>
      <c r="F31" s="176">
        <f t="shared" si="1"/>
        <v>3</v>
      </c>
      <c r="G31" s="170"/>
      <c r="H31" s="171"/>
    </row>
    <row r="32" spans="1:8" ht="15.75" thickBot="1" x14ac:dyDescent="0.3">
      <c r="A32" s="171"/>
      <c r="B32" s="171"/>
      <c r="C32" s="203">
        <f>SUM(C29:C31)</f>
        <v>5</v>
      </c>
      <c r="D32" s="204"/>
      <c r="E32" s="203">
        <f>SUM(E29:E31)</f>
        <v>5</v>
      </c>
      <c r="F32" s="179">
        <f>SUM(F29:F31)</f>
        <v>15</v>
      </c>
      <c r="G32" s="170"/>
      <c r="H32" s="178">
        <f>F32/(IF(D29="H",C29*3,IF(D29="M",C29*2,IF(D29="L",C29*1)))+IF(D30="H",C30*3,IF(D30="M",C30*2,IF(D30="L",C30*1)))+IF(D31="H",C31*3,IF(D31="M",C31*2,IF(D31="L",C31*1))))</f>
        <v>1</v>
      </c>
    </row>
    <row r="33" spans="1:8" s="191" customFormat="1" ht="15.75" thickTop="1" thickBot="1" x14ac:dyDescent="0.25">
      <c r="A33" s="173"/>
      <c r="B33" s="173"/>
      <c r="C33" s="192"/>
      <c r="D33" s="193"/>
      <c r="E33" s="192"/>
      <c r="F33" s="172"/>
      <c r="G33" s="173"/>
      <c r="H33" s="173"/>
    </row>
    <row r="34" spans="1:8" x14ac:dyDescent="0.25">
      <c r="A34" s="171"/>
      <c r="B34" s="171"/>
      <c r="F34" s="169"/>
      <c r="G34" s="170"/>
      <c r="H34" s="171"/>
    </row>
    <row r="35" spans="1:8" ht="38.25" x14ac:dyDescent="0.25">
      <c r="A35" s="209">
        <v>3</v>
      </c>
      <c r="B35" s="209" t="s">
        <v>82</v>
      </c>
      <c r="C35" s="197" t="s">
        <v>16</v>
      </c>
      <c r="D35" s="197" t="s">
        <v>147</v>
      </c>
      <c r="E35" s="197" t="s">
        <v>48</v>
      </c>
      <c r="F35" s="174" t="s">
        <v>316</v>
      </c>
      <c r="G35" s="170"/>
      <c r="H35" s="171"/>
    </row>
    <row r="36" spans="1:8" x14ac:dyDescent="0.25">
      <c r="A36" s="214">
        <v>3.1</v>
      </c>
      <c r="B36" s="213" t="s">
        <v>83</v>
      </c>
      <c r="C36" s="224">
        <v>1</v>
      </c>
      <c r="D36" s="225" t="s">
        <v>150</v>
      </c>
      <c r="E36" s="200"/>
      <c r="F36" s="176">
        <f t="shared" ref="F36:F40" si="2">IF(D36="H",E36*3,IF(D36="M",E36*2,IF(D36="L",E36*1)))</f>
        <v>0</v>
      </c>
      <c r="G36" s="170"/>
      <c r="H36" s="171"/>
    </row>
    <row r="37" spans="1:8" ht="62.25" customHeight="1" x14ac:dyDescent="0.25">
      <c r="A37" s="214">
        <v>3.2</v>
      </c>
      <c r="B37" s="213" t="s">
        <v>1003</v>
      </c>
      <c r="C37" s="224">
        <v>1</v>
      </c>
      <c r="D37" s="225" t="s">
        <v>150</v>
      </c>
      <c r="E37" s="200"/>
      <c r="F37" s="176">
        <f t="shared" si="2"/>
        <v>0</v>
      </c>
      <c r="G37" s="170"/>
      <c r="H37" s="171"/>
    </row>
    <row r="38" spans="1:8" x14ac:dyDescent="0.25">
      <c r="A38" s="214">
        <v>3.3</v>
      </c>
      <c r="B38" s="213" t="s">
        <v>84</v>
      </c>
      <c r="C38" s="224">
        <v>1</v>
      </c>
      <c r="D38" s="225" t="s">
        <v>150</v>
      </c>
      <c r="E38" s="200"/>
      <c r="F38" s="176">
        <f t="shared" si="2"/>
        <v>0</v>
      </c>
      <c r="G38" s="170"/>
      <c r="H38" s="171"/>
    </row>
    <row r="39" spans="1:8" x14ac:dyDescent="0.25">
      <c r="A39" s="214">
        <v>3.4</v>
      </c>
      <c r="B39" s="213" t="s">
        <v>85</v>
      </c>
      <c r="C39" s="224">
        <v>1</v>
      </c>
      <c r="D39" s="225" t="s">
        <v>150</v>
      </c>
      <c r="E39" s="200"/>
      <c r="F39" s="176">
        <f t="shared" si="2"/>
        <v>0</v>
      </c>
      <c r="G39" s="170"/>
      <c r="H39" s="171"/>
    </row>
    <row r="40" spans="1:8" ht="70.5" customHeight="1" thickBot="1" x14ac:dyDescent="0.3">
      <c r="A40" s="214">
        <v>3.5</v>
      </c>
      <c r="B40" s="213" t="s">
        <v>933</v>
      </c>
      <c r="C40" s="224">
        <v>1</v>
      </c>
      <c r="D40" s="225" t="s">
        <v>150</v>
      </c>
      <c r="E40" s="200"/>
      <c r="F40" s="176">
        <f t="shared" si="2"/>
        <v>0</v>
      </c>
      <c r="G40" s="170"/>
      <c r="H40" s="171"/>
    </row>
    <row r="41" spans="1:8" ht="15.75" thickBot="1" x14ac:dyDescent="0.3">
      <c r="A41" s="171"/>
      <c r="B41" s="171"/>
      <c r="C41" s="201">
        <f>SUM(C36:C40)</f>
        <v>5</v>
      </c>
      <c r="D41" s="189"/>
      <c r="E41" s="201">
        <f>SUM(E36:E40)</f>
        <v>0</v>
      </c>
      <c r="F41" s="180">
        <f>SUM(F36:F40)</f>
        <v>0</v>
      </c>
      <c r="G41" s="170"/>
      <c r="H41" s="178">
        <f>F41/(IF(D36="H",C36*3,IF(D36="M",C36*2,IF(D36="L",C36*1)))+IF(D37="H",C37*3,IF(D37="M",C37*2,IF(D37="L",C37*1)))+IF(D38="H",C38*3,IF(D38="M",C38*2,IF(D38="L",C38*1)))+IF(D39="H",C39*3,IF(D39="M",C39*2,IF(D39="L",C39*1)))+IF(D40="H",C40*3,IF(D40="M",C40*2,IF(D40="L",C40*1))))</f>
        <v>0</v>
      </c>
    </row>
    <row r="42" spans="1:8" ht="39" thickTop="1" x14ac:dyDescent="0.25">
      <c r="A42" s="209">
        <v>4</v>
      </c>
      <c r="B42" s="230" t="s">
        <v>1016</v>
      </c>
      <c r="C42" s="197" t="s">
        <v>16</v>
      </c>
      <c r="D42" s="197" t="s">
        <v>147</v>
      </c>
      <c r="E42" s="197" t="s">
        <v>48</v>
      </c>
      <c r="F42" s="174" t="s">
        <v>316</v>
      </c>
      <c r="G42" s="170"/>
      <c r="H42" s="171"/>
    </row>
    <row r="43" spans="1:8" x14ac:dyDescent="0.25">
      <c r="A43" s="214"/>
      <c r="B43" s="213" t="s">
        <v>1017</v>
      </c>
      <c r="C43" s="224"/>
      <c r="D43" s="229"/>
      <c r="E43" s="200"/>
      <c r="F43" s="176"/>
      <c r="G43" s="170"/>
      <c r="H43" s="171"/>
    </row>
    <row r="44" spans="1:8" s="191" customFormat="1" thickBot="1" x14ac:dyDescent="0.25">
      <c r="A44" s="173"/>
      <c r="B44" s="173"/>
      <c r="C44" s="192"/>
      <c r="D44" s="193"/>
      <c r="E44" s="192"/>
      <c r="F44" s="172"/>
      <c r="G44" s="173"/>
      <c r="H44" s="173"/>
    </row>
    <row r="45" spans="1:8" x14ac:dyDescent="0.25">
      <c r="A45" s="171"/>
      <c r="B45" s="171"/>
      <c r="F45" s="169"/>
      <c r="G45" s="170"/>
      <c r="H45" s="171"/>
    </row>
    <row r="46" spans="1:8" ht="38.25" x14ac:dyDescent="0.25">
      <c r="A46" s="209">
        <v>5</v>
      </c>
      <c r="B46" s="209" t="s">
        <v>4</v>
      </c>
      <c r="C46" s="197" t="s">
        <v>16</v>
      </c>
      <c r="D46" s="197" t="s">
        <v>147</v>
      </c>
      <c r="E46" s="197" t="s">
        <v>48</v>
      </c>
      <c r="F46" s="174" t="s">
        <v>316</v>
      </c>
      <c r="G46" s="170"/>
      <c r="H46" s="171"/>
    </row>
    <row r="47" spans="1:8" ht="156.75" customHeight="1" x14ac:dyDescent="0.25">
      <c r="A47" s="214">
        <v>5.0999999999999996</v>
      </c>
      <c r="B47" s="213" t="s">
        <v>1020</v>
      </c>
      <c r="C47" s="224">
        <v>2</v>
      </c>
      <c r="D47" s="225" t="s">
        <v>150</v>
      </c>
      <c r="E47" s="200"/>
      <c r="F47" s="176">
        <f t="shared" ref="F47:F57" si="3">IF(D47="H",E47*3,IF(D47="M",E47*2,IF(D47="L",E47*1)))</f>
        <v>0</v>
      </c>
      <c r="G47" s="170"/>
      <c r="H47" s="171"/>
    </row>
    <row r="48" spans="1:8" ht="210" customHeight="1" x14ac:dyDescent="0.25">
      <c r="A48" s="214">
        <v>5.2</v>
      </c>
      <c r="B48" s="213" t="s">
        <v>934</v>
      </c>
      <c r="C48" s="224">
        <v>3</v>
      </c>
      <c r="D48" s="225" t="s">
        <v>150</v>
      </c>
      <c r="E48" s="200"/>
      <c r="F48" s="176">
        <f t="shared" si="3"/>
        <v>0</v>
      </c>
      <c r="G48" s="170"/>
      <c r="H48" s="171"/>
    </row>
    <row r="49" spans="1:8" ht="60" customHeight="1" x14ac:dyDescent="0.25">
      <c r="A49" s="214">
        <v>5.3</v>
      </c>
      <c r="B49" s="213" t="s">
        <v>1018</v>
      </c>
      <c r="C49" s="224">
        <v>2</v>
      </c>
      <c r="D49" s="225" t="s">
        <v>150</v>
      </c>
      <c r="E49" s="200"/>
      <c r="F49" s="176">
        <f t="shared" si="3"/>
        <v>0</v>
      </c>
      <c r="G49" s="170"/>
      <c r="H49" s="171"/>
    </row>
    <row r="50" spans="1:8" ht="48" customHeight="1" x14ac:dyDescent="0.25">
      <c r="A50" s="214">
        <v>5.4</v>
      </c>
      <c r="B50" s="213" t="s">
        <v>935</v>
      </c>
      <c r="C50" s="224">
        <v>1</v>
      </c>
      <c r="D50" s="225" t="s">
        <v>150</v>
      </c>
      <c r="E50" s="200"/>
      <c r="F50" s="176">
        <f t="shared" si="3"/>
        <v>0</v>
      </c>
      <c r="G50" s="170"/>
      <c r="H50" s="171"/>
    </row>
    <row r="51" spans="1:8" ht="39" customHeight="1" x14ac:dyDescent="0.25">
      <c r="A51" s="214">
        <v>5.5</v>
      </c>
      <c r="B51" s="213" t="s">
        <v>936</v>
      </c>
      <c r="C51" s="224">
        <v>1</v>
      </c>
      <c r="D51" s="225" t="s">
        <v>150</v>
      </c>
      <c r="E51" s="200"/>
      <c r="F51" s="176">
        <f t="shared" si="3"/>
        <v>0</v>
      </c>
      <c r="G51" s="170"/>
      <c r="H51" s="171"/>
    </row>
    <row r="52" spans="1:8" ht="30.75" customHeight="1" x14ac:dyDescent="0.25">
      <c r="A52" s="214">
        <v>5.6</v>
      </c>
      <c r="B52" s="213" t="s">
        <v>937</v>
      </c>
      <c r="C52" s="224">
        <v>1</v>
      </c>
      <c r="D52" s="225" t="s">
        <v>150</v>
      </c>
      <c r="E52" s="200"/>
      <c r="F52" s="176">
        <f t="shared" si="3"/>
        <v>0</v>
      </c>
      <c r="G52" s="170"/>
      <c r="H52" s="171"/>
    </row>
    <row r="53" spans="1:8" x14ac:dyDescent="0.25">
      <c r="A53" s="214">
        <v>5.7</v>
      </c>
      <c r="B53" s="213" t="s">
        <v>86</v>
      </c>
      <c r="C53" s="224">
        <v>1</v>
      </c>
      <c r="D53" s="225" t="s">
        <v>150</v>
      </c>
      <c r="E53" s="200"/>
      <c r="F53" s="176">
        <f t="shared" si="3"/>
        <v>0</v>
      </c>
      <c r="G53" s="170"/>
      <c r="H53" s="171"/>
    </row>
    <row r="54" spans="1:8" x14ac:dyDescent="0.25">
      <c r="A54" s="214">
        <v>5.8</v>
      </c>
      <c r="B54" s="213" t="s">
        <v>87</v>
      </c>
      <c r="C54" s="224">
        <v>1</v>
      </c>
      <c r="D54" s="225" t="s">
        <v>150</v>
      </c>
      <c r="E54" s="200"/>
      <c r="F54" s="176">
        <f t="shared" si="3"/>
        <v>0</v>
      </c>
      <c r="G54" s="170"/>
      <c r="H54" s="171"/>
    </row>
    <row r="55" spans="1:8" x14ac:dyDescent="0.25">
      <c r="A55" s="214">
        <v>5.9</v>
      </c>
      <c r="B55" s="213" t="s">
        <v>88</v>
      </c>
      <c r="C55" s="224">
        <v>1</v>
      </c>
      <c r="D55" s="225" t="s">
        <v>150</v>
      </c>
      <c r="E55" s="200"/>
      <c r="F55" s="176">
        <f t="shared" si="3"/>
        <v>0</v>
      </c>
      <c r="G55" s="170"/>
      <c r="H55" s="171"/>
    </row>
    <row r="56" spans="1:8" x14ac:dyDescent="0.25">
      <c r="A56" s="215">
        <v>5.0999999999999996</v>
      </c>
      <c r="B56" s="213" t="s">
        <v>89</v>
      </c>
      <c r="C56" s="224">
        <v>1</v>
      </c>
      <c r="D56" s="226" t="s">
        <v>150</v>
      </c>
      <c r="E56" s="200"/>
      <c r="F56" s="176">
        <f t="shared" ref="F56" si="4">IF(D56="H",E56*3,IF(D56="M",E56*2,IF(D56="L",E56*1)))</f>
        <v>0</v>
      </c>
      <c r="G56" s="170"/>
      <c r="H56" s="171"/>
    </row>
    <row r="57" spans="1:8" ht="26.25" thickBot="1" x14ac:dyDescent="0.3">
      <c r="A57" s="215">
        <v>5.1100000000000003</v>
      </c>
      <c r="B57" s="213" t="s">
        <v>1004</v>
      </c>
      <c r="C57" s="224">
        <v>1</v>
      </c>
      <c r="D57" s="225" t="s">
        <v>150</v>
      </c>
      <c r="E57" s="200"/>
      <c r="F57" s="176">
        <f t="shared" si="3"/>
        <v>0</v>
      </c>
      <c r="G57" s="170"/>
      <c r="H57" s="171"/>
    </row>
    <row r="58" spans="1:8" ht="15.75" thickBot="1" x14ac:dyDescent="0.3">
      <c r="A58" s="171"/>
      <c r="B58" s="171"/>
      <c r="C58" s="201">
        <f>SUM(C47:C57)</f>
        <v>15</v>
      </c>
      <c r="D58" s="189"/>
      <c r="E58" s="201">
        <f>SUM(E47:E57)</f>
        <v>0</v>
      </c>
      <c r="F58" s="180">
        <f>SUM(F47:F57)</f>
        <v>0</v>
      </c>
      <c r="G58" s="170"/>
      <c r="H58" s="178">
        <f>F58/(IF(D47="H",C47*3,IF(D47="M",C47*2,IF(D47="L",C47*1)))+IF(D48="H",C48*3,IF(D48="M",C48*2,IF(D48="L",C48*1)))+IF(D49="H",C49*3,IF(D49="M",C49*2,IF(D49="L",C49*1)))+IF(D50="H",C50*3,IF(D50="M",C50*2,IF(D50="L",C50*1)))+IF(D51="H",C51*3,IF(D51="M",C51*2,IF(D51="L",C51*1)))+IF(D52="H",C52*3,IF(D52="M",C52*2,IF(D52="L",C52*1)))+IF(D53="H",C53*3,IF(D53="M",C53*2,IF(D53="L",C53*1)))+IF(D54="H",C54*3,IF(D54="M",C54*2,IF(D54="L",C54*1)))+IF(D55="H",C55*3,IF(D55="M",C55*2,IF(D55="L",C55*1)))+IF(D57="H",C57*3,IF(D57="M",C57*2,IF(D57="L",C57*1))))</f>
        <v>0</v>
      </c>
    </row>
    <row r="59" spans="1:8" s="191" customFormat="1" ht="15.75" thickTop="1" thickBot="1" x14ac:dyDescent="0.25">
      <c r="A59" s="173"/>
      <c r="B59" s="173"/>
      <c r="C59" s="192"/>
      <c r="D59" s="193"/>
      <c r="E59" s="192"/>
      <c r="F59" s="172"/>
      <c r="G59" s="173"/>
      <c r="H59" s="173"/>
    </row>
    <row r="60" spans="1:8" x14ac:dyDescent="0.25">
      <c r="A60" s="171"/>
      <c r="B60" s="171"/>
      <c r="F60" s="169"/>
      <c r="G60" s="170"/>
      <c r="H60" s="171"/>
    </row>
    <row r="61" spans="1:8" ht="38.25" x14ac:dyDescent="0.25">
      <c r="A61" s="209">
        <v>6</v>
      </c>
      <c r="B61" s="209" t="s">
        <v>5</v>
      </c>
      <c r="C61" s="197" t="s">
        <v>16</v>
      </c>
      <c r="D61" s="197" t="s">
        <v>147</v>
      </c>
      <c r="E61" s="197" t="s">
        <v>48</v>
      </c>
      <c r="F61" s="174" t="s">
        <v>316</v>
      </c>
      <c r="G61" s="170"/>
      <c r="H61" s="171"/>
    </row>
    <row r="62" spans="1:8" ht="25.5" x14ac:dyDescent="0.25">
      <c r="A62" s="214">
        <v>6.1</v>
      </c>
      <c r="B62" s="213" t="s">
        <v>938</v>
      </c>
      <c r="C62" s="224">
        <v>1</v>
      </c>
      <c r="D62" s="225" t="s">
        <v>150</v>
      </c>
      <c r="E62" s="200"/>
      <c r="F62" s="176">
        <f t="shared" ref="F62:F89" si="5">IF(D62="H",E62*3,IF(D62="M",E62*2,IF(D62="L",E62*1)))</f>
        <v>0</v>
      </c>
      <c r="G62" s="170"/>
      <c r="H62" s="171"/>
    </row>
    <row r="63" spans="1:8" x14ac:dyDescent="0.25">
      <c r="A63" s="214">
        <v>6.2</v>
      </c>
      <c r="B63" s="213" t="s">
        <v>92</v>
      </c>
      <c r="C63" s="224">
        <v>1</v>
      </c>
      <c r="D63" s="225" t="s">
        <v>150</v>
      </c>
      <c r="E63" s="200"/>
      <c r="F63" s="176">
        <f t="shared" si="5"/>
        <v>0</v>
      </c>
      <c r="G63" s="170"/>
      <c r="H63" s="171"/>
    </row>
    <row r="64" spans="1:8" ht="66.75" customHeight="1" x14ac:dyDescent="0.25">
      <c r="A64" s="214">
        <v>6.3</v>
      </c>
      <c r="B64" s="213" t="s">
        <v>93</v>
      </c>
      <c r="C64" s="224">
        <v>1</v>
      </c>
      <c r="D64" s="225" t="s">
        <v>150</v>
      </c>
      <c r="E64" s="200"/>
      <c r="F64" s="176">
        <f t="shared" si="5"/>
        <v>0</v>
      </c>
      <c r="G64" s="170"/>
      <c r="H64" s="171"/>
    </row>
    <row r="65" spans="1:8" ht="83.25" customHeight="1" x14ac:dyDescent="0.25">
      <c r="A65" s="214">
        <v>6.4</v>
      </c>
      <c r="B65" s="213" t="s">
        <v>1005</v>
      </c>
      <c r="C65" s="224">
        <v>1</v>
      </c>
      <c r="D65" s="225" t="s">
        <v>150</v>
      </c>
      <c r="E65" s="200"/>
      <c r="F65" s="176">
        <f t="shared" si="5"/>
        <v>0</v>
      </c>
      <c r="G65" s="170"/>
      <c r="H65" s="171"/>
    </row>
    <row r="66" spans="1:8" ht="40.5" customHeight="1" x14ac:dyDescent="0.25">
      <c r="A66" s="214">
        <v>6.5</v>
      </c>
      <c r="B66" s="213" t="s">
        <v>1006</v>
      </c>
      <c r="C66" s="224">
        <v>1</v>
      </c>
      <c r="D66" s="225" t="s">
        <v>150</v>
      </c>
      <c r="E66" s="200"/>
      <c r="F66" s="176">
        <f t="shared" si="5"/>
        <v>0</v>
      </c>
      <c r="G66" s="170"/>
      <c r="H66" s="171"/>
    </row>
    <row r="67" spans="1:8" ht="44.25" customHeight="1" x14ac:dyDescent="0.25">
      <c r="A67" s="214">
        <v>6.6</v>
      </c>
      <c r="B67" s="213" t="s">
        <v>1007</v>
      </c>
      <c r="C67" s="224">
        <v>1</v>
      </c>
      <c r="D67" s="225" t="s">
        <v>150</v>
      </c>
      <c r="E67" s="200"/>
      <c r="F67" s="176">
        <f t="shared" si="5"/>
        <v>0</v>
      </c>
      <c r="G67" s="170"/>
      <c r="H67" s="171"/>
    </row>
    <row r="68" spans="1:8" x14ac:dyDescent="0.25">
      <c r="A68" s="214">
        <v>6.7</v>
      </c>
      <c r="B68" s="213" t="s">
        <v>94</v>
      </c>
      <c r="C68" s="224">
        <v>1</v>
      </c>
      <c r="D68" s="225" t="s">
        <v>150</v>
      </c>
      <c r="E68" s="200"/>
      <c r="F68" s="176">
        <f t="shared" si="5"/>
        <v>0</v>
      </c>
      <c r="G68" s="170"/>
      <c r="H68" s="171"/>
    </row>
    <row r="69" spans="1:8" ht="39.75" customHeight="1" x14ac:dyDescent="0.25">
      <c r="A69" s="214">
        <v>6.8</v>
      </c>
      <c r="B69" s="213" t="s">
        <v>95</v>
      </c>
      <c r="C69" s="224">
        <v>1</v>
      </c>
      <c r="D69" s="225" t="s">
        <v>150</v>
      </c>
      <c r="E69" s="200"/>
      <c r="F69" s="176">
        <f t="shared" si="5"/>
        <v>0</v>
      </c>
      <c r="G69" s="170"/>
      <c r="H69" s="171"/>
    </row>
    <row r="70" spans="1:8" ht="72" customHeight="1" x14ac:dyDescent="0.25">
      <c r="A70" s="214">
        <v>6.9</v>
      </c>
      <c r="B70" s="213" t="s">
        <v>96</v>
      </c>
      <c r="C70" s="224">
        <v>1</v>
      </c>
      <c r="D70" s="225" t="s">
        <v>150</v>
      </c>
      <c r="E70" s="200"/>
      <c r="F70" s="176">
        <f t="shared" si="5"/>
        <v>0</v>
      </c>
      <c r="G70" s="170"/>
      <c r="H70" s="171"/>
    </row>
    <row r="71" spans="1:8" x14ac:dyDescent="0.25">
      <c r="A71" s="215">
        <v>6.1</v>
      </c>
      <c r="B71" s="213" t="s">
        <v>1008</v>
      </c>
      <c r="C71" s="224">
        <v>1</v>
      </c>
      <c r="D71" s="225" t="s">
        <v>150</v>
      </c>
      <c r="E71" s="200"/>
      <c r="F71" s="176">
        <f t="shared" si="5"/>
        <v>0</v>
      </c>
      <c r="G71" s="170"/>
      <c r="H71" s="171"/>
    </row>
    <row r="72" spans="1:8" ht="43.5" customHeight="1" x14ac:dyDescent="0.25">
      <c r="A72" s="214">
        <v>6.11</v>
      </c>
      <c r="B72" s="213" t="s">
        <v>1009</v>
      </c>
      <c r="C72" s="224">
        <v>1</v>
      </c>
      <c r="D72" s="225" t="s">
        <v>150</v>
      </c>
      <c r="E72" s="200"/>
      <c r="F72" s="176">
        <f t="shared" si="5"/>
        <v>0</v>
      </c>
      <c r="G72" s="170"/>
      <c r="H72" s="171"/>
    </row>
    <row r="73" spans="1:8" ht="43.5" customHeight="1" x14ac:dyDescent="0.25">
      <c r="A73" s="215">
        <v>6.12</v>
      </c>
      <c r="B73" s="213" t="s">
        <v>1010</v>
      </c>
      <c r="C73" s="224">
        <v>1</v>
      </c>
      <c r="D73" s="225" t="s">
        <v>150</v>
      </c>
      <c r="E73" s="200"/>
      <c r="F73" s="176">
        <f t="shared" si="5"/>
        <v>0</v>
      </c>
      <c r="G73" s="170"/>
      <c r="H73" s="171"/>
    </row>
    <row r="74" spans="1:8" x14ac:dyDescent="0.25">
      <c r="A74" s="214">
        <v>6.13</v>
      </c>
      <c r="B74" s="213" t="s">
        <v>97</v>
      </c>
      <c r="C74" s="224">
        <v>1</v>
      </c>
      <c r="D74" s="225" t="s">
        <v>150</v>
      </c>
      <c r="E74" s="200"/>
      <c r="F74" s="176">
        <f t="shared" si="5"/>
        <v>0</v>
      </c>
      <c r="G74" s="170"/>
      <c r="H74" s="171"/>
    </row>
    <row r="75" spans="1:8" x14ac:dyDescent="0.25">
      <c r="A75" s="215">
        <v>6.14</v>
      </c>
      <c r="B75" s="213" t="s">
        <v>98</v>
      </c>
      <c r="C75" s="224">
        <v>1</v>
      </c>
      <c r="D75" s="225" t="s">
        <v>150</v>
      </c>
      <c r="E75" s="200"/>
      <c r="F75" s="176">
        <f t="shared" si="5"/>
        <v>0</v>
      </c>
      <c r="G75" s="170"/>
      <c r="H75" s="171"/>
    </row>
    <row r="76" spans="1:8" x14ac:dyDescent="0.25">
      <c r="A76" s="214">
        <v>6.15</v>
      </c>
      <c r="B76" s="213" t="s">
        <v>99</v>
      </c>
      <c r="C76" s="224">
        <v>1</v>
      </c>
      <c r="D76" s="225" t="s">
        <v>150</v>
      </c>
      <c r="E76" s="200"/>
      <c r="F76" s="176">
        <f t="shared" si="5"/>
        <v>0</v>
      </c>
      <c r="G76" s="170"/>
      <c r="H76" s="171"/>
    </row>
    <row r="77" spans="1:8" x14ac:dyDescent="0.25">
      <c r="A77" s="215">
        <v>6.16</v>
      </c>
      <c r="B77" s="213" t="s">
        <v>100</v>
      </c>
      <c r="C77" s="224">
        <v>1</v>
      </c>
      <c r="D77" s="225" t="s">
        <v>150</v>
      </c>
      <c r="E77" s="200"/>
      <c r="F77" s="176">
        <f t="shared" si="5"/>
        <v>0</v>
      </c>
      <c r="G77" s="170"/>
      <c r="H77" s="171"/>
    </row>
    <row r="78" spans="1:8" ht="25.5" x14ac:dyDescent="0.25">
      <c r="A78" s="214">
        <v>6.17</v>
      </c>
      <c r="B78" s="213" t="s">
        <v>101</v>
      </c>
      <c r="C78" s="224">
        <v>1</v>
      </c>
      <c r="D78" s="225" t="s">
        <v>150</v>
      </c>
      <c r="E78" s="200"/>
      <c r="F78" s="176">
        <f t="shared" si="5"/>
        <v>0</v>
      </c>
      <c r="G78" s="170"/>
      <c r="H78" s="171"/>
    </row>
    <row r="79" spans="1:8" ht="106.5" customHeight="1" x14ac:dyDescent="0.25">
      <c r="A79" s="215">
        <v>6.1800000000000104</v>
      </c>
      <c r="B79" s="213" t="s">
        <v>1011</v>
      </c>
      <c r="C79" s="224">
        <v>1</v>
      </c>
      <c r="D79" s="225" t="s">
        <v>150</v>
      </c>
      <c r="E79" s="200"/>
      <c r="F79" s="176">
        <f t="shared" si="5"/>
        <v>0</v>
      </c>
      <c r="G79" s="170"/>
      <c r="H79" s="171"/>
    </row>
    <row r="80" spans="1:8" ht="51" customHeight="1" x14ac:dyDescent="0.25">
      <c r="A80" s="214">
        <v>6.1900000000000102</v>
      </c>
      <c r="B80" s="213" t="s">
        <v>102</v>
      </c>
      <c r="C80" s="224">
        <v>1</v>
      </c>
      <c r="D80" s="225" t="s">
        <v>150</v>
      </c>
      <c r="E80" s="200"/>
      <c r="F80" s="176">
        <f t="shared" si="5"/>
        <v>0</v>
      </c>
      <c r="G80" s="170"/>
      <c r="H80" s="171"/>
    </row>
    <row r="81" spans="1:8" ht="48.75" customHeight="1" x14ac:dyDescent="0.25">
      <c r="A81" s="215">
        <v>6.2</v>
      </c>
      <c r="B81" s="213" t="s">
        <v>103</v>
      </c>
      <c r="C81" s="224">
        <v>1</v>
      </c>
      <c r="D81" s="225" t="s">
        <v>150</v>
      </c>
      <c r="E81" s="200"/>
      <c r="F81" s="176">
        <f t="shared" si="5"/>
        <v>0</v>
      </c>
      <c r="G81" s="170"/>
      <c r="H81" s="171"/>
    </row>
    <row r="82" spans="1:8" ht="23.25" customHeight="1" x14ac:dyDescent="0.25">
      <c r="A82" s="215">
        <v>6.21</v>
      </c>
      <c r="B82" s="213" t="s">
        <v>104</v>
      </c>
      <c r="C82" s="224">
        <v>1</v>
      </c>
      <c r="D82" s="225" t="s">
        <v>150</v>
      </c>
      <c r="E82" s="200"/>
      <c r="F82" s="176">
        <f t="shared" si="5"/>
        <v>0</v>
      </c>
      <c r="G82" s="170"/>
      <c r="H82" s="171"/>
    </row>
    <row r="83" spans="1:8" ht="145.5" customHeight="1" x14ac:dyDescent="0.25">
      <c r="A83" s="215">
        <v>6.22</v>
      </c>
      <c r="B83" s="213" t="s">
        <v>1021</v>
      </c>
      <c r="C83" s="224">
        <v>6</v>
      </c>
      <c r="D83" s="225" t="s">
        <v>150</v>
      </c>
      <c r="E83" s="200"/>
      <c r="F83" s="176">
        <f t="shared" si="5"/>
        <v>0</v>
      </c>
      <c r="G83" s="170"/>
      <c r="H83" s="171"/>
    </row>
    <row r="84" spans="1:8" ht="41.25" customHeight="1" x14ac:dyDescent="0.25">
      <c r="A84" s="215">
        <v>6.23</v>
      </c>
      <c r="B84" s="213" t="s">
        <v>105</v>
      </c>
      <c r="C84" s="224">
        <v>1</v>
      </c>
      <c r="D84" s="225" t="s">
        <v>150</v>
      </c>
      <c r="E84" s="200"/>
      <c r="F84" s="176">
        <f t="shared" si="5"/>
        <v>0</v>
      </c>
      <c r="G84" s="170"/>
      <c r="H84" s="171"/>
    </row>
    <row r="85" spans="1:8" ht="72" customHeight="1" x14ac:dyDescent="0.25">
      <c r="A85" s="215">
        <v>6.24</v>
      </c>
      <c r="B85" s="213" t="s">
        <v>939</v>
      </c>
      <c r="C85" s="224">
        <v>1</v>
      </c>
      <c r="D85" s="225" t="s">
        <v>150</v>
      </c>
      <c r="E85" s="200"/>
      <c r="F85" s="176">
        <f t="shared" si="5"/>
        <v>0</v>
      </c>
      <c r="G85" s="170"/>
      <c r="H85" s="171"/>
    </row>
    <row r="86" spans="1:8" ht="60.75" customHeight="1" x14ac:dyDescent="0.25">
      <c r="A86" s="215">
        <v>6.25</v>
      </c>
      <c r="B86" s="213" t="s">
        <v>106</v>
      </c>
      <c r="C86" s="224">
        <v>1</v>
      </c>
      <c r="D86" s="225" t="s">
        <v>150</v>
      </c>
      <c r="E86" s="200"/>
      <c r="F86" s="176">
        <f t="shared" si="5"/>
        <v>0</v>
      </c>
      <c r="G86" s="170"/>
      <c r="H86" s="171"/>
    </row>
    <row r="87" spans="1:8" x14ac:dyDescent="0.25">
      <c r="A87" s="215">
        <v>6.26</v>
      </c>
      <c r="B87" s="213" t="s">
        <v>940</v>
      </c>
      <c r="C87" s="224">
        <v>1</v>
      </c>
      <c r="D87" s="225" t="s">
        <v>150</v>
      </c>
      <c r="E87" s="200"/>
      <c r="F87" s="176">
        <f t="shared" si="5"/>
        <v>0</v>
      </c>
      <c r="G87" s="170"/>
      <c r="H87" s="171"/>
    </row>
    <row r="88" spans="1:8" x14ac:dyDescent="0.25">
      <c r="A88" s="215">
        <v>6.27</v>
      </c>
      <c r="B88" s="213" t="s">
        <v>107</v>
      </c>
      <c r="C88" s="224">
        <v>1</v>
      </c>
      <c r="D88" s="225" t="s">
        <v>150</v>
      </c>
      <c r="E88" s="200"/>
      <c r="F88" s="176">
        <f t="shared" si="5"/>
        <v>0</v>
      </c>
      <c r="G88" s="170"/>
      <c r="H88" s="171"/>
    </row>
    <row r="89" spans="1:8" ht="26.25" thickBot="1" x14ac:dyDescent="0.3">
      <c r="A89" s="215">
        <v>6.28</v>
      </c>
      <c r="B89" s="213" t="s">
        <v>108</v>
      </c>
      <c r="C89" s="224">
        <v>1</v>
      </c>
      <c r="D89" s="225" t="s">
        <v>150</v>
      </c>
      <c r="E89" s="200"/>
      <c r="F89" s="176">
        <f t="shared" si="5"/>
        <v>0</v>
      </c>
      <c r="G89" s="170"/>
      <c r="H89" s="171"/>
    </row>
    <row r="90" spans="1:8" ht="15.75" thickBot="1" x14ac:dyDescent="0.3">
      <c r="A90" s="171"/>
      <c r="B90" s="171"/>
      <c r="C90" s="201">
        <f>SUM(C62:C89)</f>
        <v>33</v>
      </c>
      <c r="D90" s="189"/>
      <c r="E90" s="201">
        <f>SUM(E62:E89)</f>
        <v>0</v>
      </c>
      <c r="F90" s="180">
        <f>SUM(F62:F89)</f>
        <v>0</v>
      </c>
      <c r="G90" s="170"/>
      <c r="H90" s="178">
        <f>F90/(IF(D62="H",C62*3,IF(D62="M",C62*2,IF(D62="L",C62*1)))+IF(D63="H",C63*3,IF(D63="M",C63*2,IF(D63="L",C63*1)))+IF(D64="H",C64*3,IF(D64="M",C64*2,IF(D64="L",C64*1)))+IF(D65="H",C65*3,IF(D65="M",C65*2,IF(D65="L",C65*1)))+IF(D66="H",C66*3,IF(D66="M",C66*2,IF(D66="L",C66*1)))+IF(D67="H",C67*3,IF(D67="M",C67*2,IF(D67="L",C67*1)))+IF(D68="H",C68*3,IF(D68="M",C68*2,IF(D68="L",C68*1)))+IF(D69="H",C69*3,IF(D69="M",C69*2,IF(D69="L",C69*1)))+IF(D70="H",C70*3,IF(D70="M",C70*2,IF(D70="L",C70*1)))+IF(D71="H",C71*3,IF(D71="M",C71*2,IF(D71="L",C71*1)))+IF(D72="H",C72*3,IF(D72="M",C72*2,IF(D72="L",C72*1)))+IF(D73="H",C73*3,IF(D73="M",C73*2,IF(D73="L",C73*1)))+IF(D74="H",C74*3,IF(D74="M",C74*2,IF(D74="L",C74*1)))+IF(D75="H",C75*3,IF(D75="M",C75*2,IF(D75="L",C75*1)))+IF(D76="H",C76*3,IF(D76="M",C76*2,IF(D76="L",C76*1)))+IF(D77="H",C77*3,IF(D77="M",C77*2,IF(D77="L",C77*1)))+IF(D78="H",C78*3,IF(D78="M",C78*2,IF(D78="L",C78*1)))+IF(D79="H",C79*3,IF(D79="M",C79*2,IF(D79="L",C79*1)))+IF(D80="H",C80*3,IF(D80="M",C80*2,IF(D80="L",C80*1)))+IF(D81="H",C81*3,IF(D81="M",C81*2,IF(D81="L",C81*1)))+IF(D82="H",C82*3,IF(D82="M",C82*2,IF(D82="L",C82*1)))+IF(D83="H",C83*3,IF(D83="M",C83*2,IF(D83="L",C83*1)))+IF(D84="H",C84*3,IF(D84="M",C84*2,IF(D84="L",C84*1)))+IF(D85="H",C85*3,IF(D85="M",C85*2,IF(D85="L",C85*1)))+IF(D86="H",C86*3,IF(D86="M",C86*2,IF(D86="L",C86*1)))+IF(D87="H",C87*3,IF(D87="M",C87*2,IF(D87="L",C87*1)))+IF(D88="H",C88*3,IF(D88="M",C88*2,IF(D88="L",C88*1)))+IF(D89="H",C89*3,IF(D89="M",C89*2,IF(D89="L",C89*1))))</f>
        <v>0</v>
      </c>
    </row>
    <row r="91" spans="1:8" s="191" customFormat="1" ht="15.75" thickTop="1" thickBot="1" x14ac:dyDescent="0.25">
      <c r="A91" s="173"/>
      <c r="B91" s="173"/>
      <c r="C91" s="192"/>
      <c r="D91" s="193"/>
      <c r="E91" s="192"/>
      <c r="F91" s="172"/>
      <c r="G91" s="173"/>
      <c r="H91" s="173"/>
    </row>
    <row r="92" spans="1:8" x14ac:dyDescent="0.25">
      <c r="A92" s="171"/>
      <c r="B92" s="171"/>
      <c r="F92" s="169"/>
      <c r="G92" s="170"/>
      <c r="H92" s="171"/>
    </row>
    <row r="93" spans="1:8" ht="38.25" x14ac:dyDescent="0.25">
      <c r="A93" s="209">
        <v>7</v>
      </c>
      <c r="B93" s="209" t="s">
        <v>109</v>
      </c>
      <c r="C93" s="197" t="s">
        <v>16</v>
      </c>
      <c r="D93" s="197" t="s">
        <v>147</v>
      </c>
      <c r="E93" s="197" t="s">
        <v>48</v>
      </c>
      <c r="F93" s="174" t="s">
        <v>316</v>
      </c>
      <c r="G93" s="170"/>
      <c r="H93" s="171"/>
    </row>
    <row r="94" spans="1:8" ht="72.75" customHeight="1" thickBot="1" x14ac:dyDescent="0.3">
      <c r="A94" s="216">
        <v>7.1</v>
      </c>
      <c r="B94" s="213" t="s">
        <v>1022</v>
      </c>
      <c r="C94" s="224">
        <v>5</v>
      </c>
      <c r="D94" s="225" t="s">
        <v>150</v>
      </c>
      <c r="E94" s="200"/>
      <c r="F94" s="176">
        <f>IF(D94="H",E94*3,IF(D94="M",E94*2,IF(D94="L",E94*1)))</f>
        <v>0</v>
      </c>
      <c r="G94" s="170"/>
      <c r="H94" s="171"/>
    </row>
    <row r="95" spans="1:8" ht="15.75" thickBot="1" x14ac:dyDescent="0.3">
      <c r="A95" s="171"/>
      <c r="B95" s="171"/>
      <c r="C95" s="201">
        <f>C94</f>
        <v>5</v>
      </c>
      <c r="D95" s="189"/>
      <c r="E95" s="201">
        <f>E94</f>
        <v>0</v>
      </c>
      <c r="F95" s="180">
        <f>F94</f>
        <v>0</v>
      </c>
      <c r="G95" s="170"/>
      <c r="H95" s="178">
        <f>F95/(IF(D94="H",C94*3,IF(D94="M",C94*2,IF(D94="L",C94*1))))</f>
        <v>0</v>
      </c>
    </row>
    <row r="96" spans="1:8" s="191" customFormat="1" ht="15.75" thickTop="1" thickBot="1" x14ac:dyDescent="0.25">
      <c r="A96" s="173"/>
      <c r="B96" s="173"/>
      <c r="C96" s="192"/>
      <c r="D96" s="193"/>
      <c r="E96" s="192"/>
      <c r="F96" s="172"/>
      <c r="G96" s="173"/>
      <c r="H96" s="173"/>
    </row>
    <row r="97" spans="1:8" x14ac:dyDescent="0.25">
      <c r="A97" s="171"/>
      <c r="B97" s="171"/>
      <c r="F97" s="169"/>
      <c r="G97" s="170"/>
      <c r="H97" s="171"/>
    </row>
    <row r="98" spans="1:8" ht="39" thickBot="1" x14ac:dyDescent="0.3">
      <c r="A98" s="217">
        <v>8</v>
      </c>
      <c r="B98" s="217" t="s">
        <v>75</v>
      </c>
      <c r="C98" s="197" t="s">
        <v>16</v>
      </c>
      <c r="D98" s="197" t="s">
        <v>147</v>
      </c>
      <c r="E98" s="197" t="s">
        <v>48</v>
      </c>
      <c r="F98" s="174" t="s">
        <v>316</v>
      </c>
      <c r="G98" s="170"/>
      <c r="H98" s="171"/>
    </row>
    <row r="99" spans="1:8" ht="15.75" thickBot="1" x14ac:dyDescent="0.3">
      <c r="A99" s="275" t="s">
        <v>121</v>
      </c>
      <c r="B99" s="276"/>
      <c r="C99" s="205"/>
      <c r="D99" s="197"/>
      <c r="E99" s="205"/>
      <c r="F99" s="174"/>
      <c r="G99" s="170"/>
      <c r="H99" s="171"/>
    </row>
    <row r="100" spans="1:8" ht="212.25" customHeight="1" x14ac:dyDescent="0.25">
      <c r="A100" s="216">
        <v>8.1</v>
      </c>
      <c r="B100" s="213" t="s">
        <v>1023</v>
      </c>
      <c r="C100" s="224">
        <v>2</v>
      </c>
      <c r="D100" s="225" t="s">
        <v>150</v>
      </c>
      <c r="E100" s="200"/>
      <c r="F100" s="176">
        <f t="shared" ref="F100:F107" si="6">IF(D100="H",E100*3,IF(D100="M",E100*2,IF(D100="L",E100*1)))</f>
        <v>0</v>
      </c>
      <c r="G100" s="170"/>
      <c r="H100" s="171"/>
    </row>
    <row r="101" spans="1:8" ht="57.75" customHeight="1" x14ac:dyDescent="0.25">
      <c r="A101" s="216">
        <v>8.1999999999999993</v>
      </c>
      <c r="B101" s="213" t="s">
        <v>110</v>
      </c>
      <c r="C101" s="224">
        <v>1</v>
      </c>
      <c r="D101" s="225" t="s">
        <v>150</v>
      </c>
      <c r="E101" s="200"/>
      <c r="F101" s="176">
        <f t="shared" si="6"/>
        <v>0</v>
      </c>
      <c r="G101" s="170"/>
      <c r="H101" s="171"/>
    </row>
    <row r="102" spans="1:8" ht="33" customHeight="1" x14ac:dyDescent="0.25">
      <c r="A102" s="216">
        <v>8.3000000000000007</v>
      </c>
      <c r="B102" s="213" t="s">
        <v>111</v>
      </c>
      <c r="C102" s="224">
        <v>1</v>
      </c>
      <c r="D102" s="225" t="s">
        <v>150</v>
      </c>
      <c r="E102" s="200"/>
      <c r="F102" s="176">
        <f t="shared" si="6"/>
        <v>0</v>
      </c>
      <c r="G102" s="170"/>
      <c r="H102" s="171"/>
    </row>
    <row r="103" spans="1:8" ht="49.5" customHeight="1" x14ac:dyDescent="0.25">
      <c r="A103" s="216">
        <v>8.4</v>
      </c>
      <c r="B103" s="213" t="s">
        <v>112</v>
      </c>
      <c r="C103" s="224">
        <v>1</v>
      </c>
      <c r="D103" s="225" t="s">
        <v>150</v>
      </c>
      <c r="E103" s="200"/>
      <c r="F103" s="176">
        <f t="shared" si="6"/>
        <v>0</v>
      </c>
      <c r="G103" s="170"/>
      <c r="H103" s="171"/>
    </row>
    <row r="104" spans="1:8" ht="43.5" customHeight="1" x14ac:dyDescent="0.25">
      <c r="A104" s="216">
        <v>8.5</v>
      </c>
      <c r="B104" s="213" t="s">
        <v>113</v>
      </c>
      <c r="C104" s="224">
        <v>1</v>
      </c>
      <c r="D104" s="225" t="s">
        <v>150</v>
      </c>
      <c r="E104" s="200"/>
      <c r="F104" s="176">
        <f t="shared" si="6"/>
        <v>0</v>
      </c>
      <c r="G104" s="170"/>
      <c r="H104" s="171"/>
    </row>
    <row r="105" spans="1:8" ht="33" customHeight="1" x14ac:dyDescent="0.25">
      <c r="A105" s="216">
        <v>8.6</v>
      </c>
      <c r="B105" s="213" t="s">
        <v>114</v>
      </c>
      <c r="C105" s="224">
        <v>1</v>
      </c>
      <c r="D105" s="225" t="s">
        <v>150</v>
      </c>
      <c r="E105" s="200"/>
      <c r="F105" s="176">
        <f t="shared" si="6"/>
        <v>0</v>
      </c>
      <c r="G105" s="170"/>
      <c r="H105" s="171"/>
    </row>
    <row r="106" spans="1:8" ht="103.5" customHeight="1" x14ac:dyDescent="0.25">
      <c r="A106" s="216">
        <v>8.6999999999999993</v>
      </c>
      <c r="B106" s="213" t="s">
        <v>1019</v>
      </c>
      <c r="C106" s="224">
        <v>3</v>
      </c>
      <c r="D106" s="225" t="s">
        <v>150</v>
      </c>
      <c r="E106" s="200"/>
      <c r="F106" s="176">
        <f t="shared" si="6"/>
        <v>0</v>
      </c>
      <c r="G106" s="170"/>
      <c r="H106" s="171"/>
    </row>
    <row r="107" spans="1:8" ht="38.25" customHeight="1" thickBot="1" x14ac:dyDescent="0.3">
      <c r="A107" s="216">
        <v>8.8000000000000007</v>
      </c>
      <c r="B107" s="213" t="s">
        <v>115</v>
      </c>
      <c r="C107" s="224">
        <v>1</v>
      </c>
      <c r="D107" s="225" t="s">
        <v>150</v>
      </c>
      <c r="E107" s="200"/>
      <c r="F107" s="176">
        <f t="shared" si="6"/>
        <v>0</v>
      </c>
      <c r="G107" s="170"/>
      <c r="H107" s="171"/>
    </row>
    <row r="108" spans="1:8" ht="15.75" thickBot="1" x14ac:dyDescent="0.3">
      <c r="A108" s="275" t="s">
        <v>116</v>
      </c>
      <c r="B108" s="276"/>
      <c r="C108" s="205"/>
      <c r="D108" s="197"/>
      <c r="E108" s="205"/>
      <c r="F108" s="174"/>
      <c r="G108" s="170"/>
      <c r="H108" s="171"/>
    </row>
    <row r="109" spans="1:8" ht="132.75" customHeight="1" x14ac:dyDescent="0.25">
      <c r="A109" s="216">
        <v>8.9</v>
      </c>
      <c r="B109" s="213" t="s">
        <v>122</v>
      </c>
      <c r="C109" s="224">
        <v>1</v>
      </c>
      <c r="D109" s="225" t="s">
        <v>150</v>
      </c>
      <c r="E109" s="200"/>
      <c r="F109" s="176">
        <f t="shared" ref="F109:F110" si="7">IF(D109="H",E109*3,IF(D109="M",E109*2,IF(D109="L",E109*1)))</f>
        <v>0</v>
      </c>
      <c r="G109" s="170"/>
      <c r="H109" s="171"/>
    </row>
    <row r="110" spans="1:8" ht="97.5" customHeight="1" thickBot="1" x14ac:dyDescent="0.3">
      <c r="A110" s="215">
        <v>8.1</v>
      </c>
      <c r="B110" s="213" t="s">
        <v>123</v>
      </c>
      <c r="C110" s="224">
        <v>1</v>
      </c>
      <c r="D110" s="225" t="s">
        <v>150</v>
      </c>
      <c r="E110" s="200"/>
      <c r="F110" s="176">
        <f t="shared" si="7"/>
        <v>0</v>
      </c>
      <c r="G110" s="170"/>
      <c r="H110" s="171"/>
    </row>
    <row r="111" spans="1:8" ht="15.75" thickBot="1" x14ac:dyDescent="0.3">
      <c r="A111" s="275" t="s">
        <v>117</v>
      </c>
      <c r="B111" s="276"/>
      <c r="C111" s="205"/>
      <c r="D111" s="197"/>
      <c r="E111" s="205"/>
      <c r="F111" s="174"/>
      <c r="G111" s="170"/>
      <c r="H111" s="171"/>
    </row>
    <row r="112" spans="1:8" x14ac:dyDescent="0.25">
      <c r="A112" s="215">
        <v>8.11</v>
      </c>
      <c r="B112" s="213" t="s">
        <v>118</v>
      </c>
      <c r="C112" s="224">
        <v>1</v>
      </c>
      <c r="D112" s="225" t="s">
        <v>150</v>
      </c>
      <c r="E112" s="200"/>
      <c r="F112" s="176">
        <f t="shared" ref="F112:F114" si="8">IF(D112="H",E112*3,IF(D112="M",E112*2,IF(D112="L",E112*1)))</f>
        <v>0</v>
      </c>
      <c r="G112" s="170"/>
      <c r="H112" s="171"/>
    </row>
    <row r="113" spans="1:8" x14ac:dyDescent="0.25">
      <c r="A113" s="215">
        <v>8.1199999999999992</v>
      </c>
      <c r="B113" s="213" t="s">
        <v>119</v>
      </c>
      <c r="C113" s="224">
        <v>1</v>
      </c>
      <c r="D113" s="225" t="s">
        <v>150</v>
      </c>
      <c r="E113" s="200"/>
      <c r="F113" s="176">
        <f t="shared" si="8"/>
        <v>0</v>
      </c>
      <c r="G113" s="170"/>
      <c r="H113" s="171"/>
    </row>
    <row r="114" spans="1:8" ht="15.75" thickBot="1" x14ac:dyDescent="0.3">
      <c r="A114" s="215">
        <v>8.1300000000000008</v>
      </c>
      <c r="B114" s="213" t="s">
        <v>120</v>
      </c>
      <c r="C114" s="224">
        <v>1</v>
      </c>
      <c r="D114" s="225" t="s">
        <v>150</v>
      </c>
      <c r="E114" s="200"/>
      <c r="F114" s="176">
        <f t="shared" si="8"/>
        <v>0</v>
      </c>
      <c r="G114" s="170"/>
      <c r="H114" s="171"/>
    </row>
    <row r="115" spans="1:8" ht="15.75" thickBot="1" x14ac:dyDescent="0.3">
      <c r="A115" s="171"/>
      <c r="B115" s="171"/>
      <c r="C115" s="201">
        <f>SUM(C99:C114)</f>
        <v>16</v>
      </c>
      <c r="D115" s="189"/>
      <c r="E115" s="201">
        <f>SUM(E99:E114)</f>
        <v>0</v>
      </c>
      <c r="F115" s="180">
        <f>SUM(F99:F114)</f>
        <v>0</v>
      </c>
      <c r="G115" s="170"/>
      <c r="H115" s="178">
        <f>F115/(IF(D100="H",C100*3,IF(D100="M",C100*2,IF(D100="L",C100*1)))+IF(D101="H",C101*3,IF(D101="M",C101*2,IF(D101="L",C101*1)))+IF(D102="H",C102*3,IF(D102="M",C102*2,IF(D102="L",C102*1)))+IF(D103="H",C103*3,IF(D103="M",C103*2,IF(D103="L",C103*1)))+IF(D104="H",C104*3,IF(D104="M",C104*2,IF(D104="L",C104*1)))+IF(D105="H",C105*3,IF(D105="M",C105*2,IF(D105="L",C105*1)))+IF(D106="H",C106*3,IF(D106="M",C106*2,IF(D106="L",C106*1)))+IF(D107="H",C107*3,IF(D107="M",C107*2,IF(D107="L",C107*1)))+IF(D109="H",C109*3,IF(D109="M",C109*2,IF(D109="L",C109*1)))+IF(D110="H",C110*3,IF(D110="M",C110*2,IF(D110="L",C110*1)))+IF(D112="H",C112*3,IF(D112="M",C112*2,IF(D112="L",C112*1)))+IF(D113="H",C113*3,IF(D113="M",C113*2,IF(D113="L",C113*1)))+IF(D114="H",C114*3,IF(D114="M",C114*2,IF(D114="L",C114*1))))</f>
        <v>0</v>
      </c>
    </row>
    <row r="116" spans="1:8" s="191" customFormat="1" ht="15.75" thickTop="1" thickBot="1" x14ac:dyDescent="0.25">
      <c r="A116" s="173"/>
      <c r="B116" s="173"/>
      <c r="C116" s="192"/>
      <c r="D116" s="193"/>
      <c r="E116" s="192"/>
      <c r="F116" s="172"/>
      <c r="G116" s="173"/>
      <c r="H116" s="173"/>
    </row>
    <row r="117" spans="1:8" x14ac:dyDescent="0.25">
      <c r="A117" s="171"/>
      <c r="B117" s="171"/>
      <c r="F117" s="169"/>
      <c r="G117" s="170"/>
      <c r="H117" s="171"/>
    </row>
    <row r="118" spans="1:8" ht="38.25" x14ac:dyDescent="0.25">
      <c r="A118" s="217">
        <v>9</v>
      </c>
      <c r="B118" s="217" t="s">
        <v>124</v>
      </c>
      <c r="C118" s="197" t="s">
        <v>16</v>
      </c>
      <c r="D118" s="197" t="s">
        <v>147</v>
      </c>
      <c r="E118" s="197" t="s">
        <v>48</v>
      </c>
      <c r="F118" s="174" t="s">
        <v>316</v>
      </c>
      <c r="G118" s="170"/>
      <c r="H118" s="171"/>
    </row>
    <row r="119" spans="1:8" ht="112.5" customHeight="1" x14ac:dyDescent="0.25">
      <c r="A119" s="216">
        <v>9.1</v>
      </c>
      <c r="B119" s="213" t="s">
        <v>1024</v>
      </c>
      <c r="C119" s="224">
        <v>3</v>
      </c>
      <c r="D119" s="225" t="s">
        <v>150</v>
      </c>
      <c r="E119" s="200"/>
      <c r="F119" s="176">
        <f>IF(D119="H",E119*3,IF(D119="M",E119*2,IF(D119="L",E119*1)))</f>
        <v>0</v>
      </c>
      <c r="G119" s="170"/>
      <c r="H119" s="171"/>
    </row>
    <row r="120" spans="1:8" ht="60.75" customHeight="1" x14ac:dyDescent="0.25">
      <c r="A120" s="231">
        <v>9.1999999999999993</v>
      </c>
      <c r="B120" s="232" t="s">
        <v>125</v>
      </c>
      <c r="C120" s="279">
        <v>1</v>
      </c>
      <c r="D120" s="273" t="s">
        <v>150</v>
      </c>
      <c r="E120" s="278"/>
      <c r="F120" s="277">
        <f>IF(D120="H",E120*3,IF(D120="M",E120*2,IF(D120="L",E120*1)))</f>
        <v>0</v>
      </c>
      <c r="G120" s="170"/>
      <c r="H120" s="171"/>
    </row>
    <row r="121" spans="1:8" ht="16.5" customHeight="1" x14ac:dyDescent="0.25">
      <c r="A121" s="233"/>
      <c r="B121" s="234" t="s">
        <v>126</v>
      </c>
      <c r="C121" s="279"/>
      <c r="D121" s="273"/>
      <c r="E121" s="278"/>
      <c r="F121" s="277"/>
      <c r="G121" s="170"/>
      <c r="H121" s="171"/>
    </row>
    <row r="122" spans="1:8" ht="15.75" customHeight="1" x14ac:dyDescent="0.25">
      <c r="A122" s="233"/>
      <c r="B122" s="235" t="s">
        <v>127</v>
      </c>
      <c r="C122" s="279"/>
      <c r="D122" s="273"/>
      <c r="E122" s="278"/>
      <c r="F122" s="277"/>
      <c r="G122" s="170"/>
      <c r="H122" s="171"/>
    </row>
    <row r="123" spans="1:8" ht="15.75" customHeight="1" x14ac:dyDescent="0.25">
      <c r="A123" s="233"/>
      <c r="B123" s="235" t="s">
        <v>128</v>
      </c>
      <c r="C123" s="279"/>
      <c r="D123" s="273"/>
      <c r="E123" s="278"/>
      <c r="F123" s="277"/>
      <c r="G123" s="170"/>
      <c r="H123" s="171"/>
    </row>
    <row r="124" spans="1:8" ht="15.75" customHeight="1" x14ac:dyDescent="0.25">
      <c r="A124" s="233"/>
      <c r="B124" s="235" t="s">
        <v>129</v>
      </c>
      <c r="C124" s="279"/>
      <c r="D124" s="273"/>
      <c r="E124" s="278"/>
      <c r="F124" s="277"/>
      <c r="G124" s="170"/>
      <c r="H124" s="171"/>
    </row>
    <row r="125" spans="1:8" ht="15.75" customHeight="1" x14ac:dyDescent="0.25">
      <c r="A125" s="233"/>
      <c r="B125" s="235" t="s">
        <v>130</v>
      </c>
      <c r="C125" s="279"/>
      <c r="D125" s="273"/>
      <c r="E125" s="278"/>
      <c r="F125" s="277"/>
      <c r="G125" s="170"/>
      <c r="H125" s="171"/>
    </row>
    <row r="126" spans="1:8" ht="15.75" customHeight="1" x14ac:dyDescent="0.25">
      <c r="A126" s="233"/>
      <c r="B126" s="235" t="s">
        <v>131</v>
      </c>
      <c r="C126" s="279"/>
      <c r="D126" s="273"/>
      <c r="E126" s="278"/>
      <c r="F126" s="277"/>
      <c r="G126" s="170"/>
      <c r="H126" s="171"/>
    </row>
    <row r="127" spans="1:8" ht="15.75" customHeight="1" x14ac:dyDescent="0.25">
      <c r="A127" s="233"/>
      <c r="B127" s="235" t="s">
        <v>132</v>
      </c>
      <c r="C127" s="279"/>
      <c r="D127" s="273"/>
      <c r="E127" s="278"/>
      <c r="F127" s="277"/>
      <c r="G127" s="170"/>
      <c r="H127" s="171"/>
    </row>
    <row r="128" spans="1:8" ht="15.75" customHeight="1" x14ac:dyDescent="0.25">
      <c r="A128" s="233"/>
      <c r="B128" s="235" t="s">
        <v>133</v>
      </c>
      <c r="C128" s="279"/>
      <c r="D128" s="273"/>
      <c r="E128" s="278"/>
      <c r="F128" s="277"/>
      <c r="G128" s="170"/>
      <c r="H128" s="171"/>
    </row>
    <row r="129" spans="1:8" ht="15.75" customHeight="1" x14ac:dyDescent="0.25">
      <c r="A129" s="233"/>
      <c r="B129" s="235" t="s">
        <v>134</v>
      </c>
      <c r="C129" s="279"/>
      <c r="D129" s="273"/>
      <c r="E129" s="278"/>
      <c r="F129" s="277"/>
      <c r="G129" s="170"/>
      <c r="H129" s="171"/>
    </row>
    <row r="130" spans="1:8" ht="15.75" customHeight="1" x14ac:dyDescent="0.25">
      <c r="A130" s="233"/>
      <c r="B130" s="235" t="s">
        <v>135</v>
      </c>
      <c r="C130" s="279"/>
      <c r="D130" s="273"/>
      <c r="E130" s="278"/>
      <c r="F130" s="277"/>
      <c r="G130" s="170"/>
      <c r="H130" s="171"/>
    </row>
    <row r="131" spans="1:8" ht="15.75" customHeight="1" x14ac:dyDescent="0.25">
      <c r="A131" s="233"/>
      <c r="B131" s="235" t="s">
        <v>135</v>
      </c>
      <c r="C131" s="279"/>
      <c r="D131" s="273"/>
      <c r="E131" s="278"/>
      <c r="F131" s="277"/>
      <c r="G131" s="170"/>
      <c r="H131" s="171"/>
    </row>
    <row r="132" spans="1:8" ht="15.75" customHeight="1" x14ac:dyDescent="0.25">
      <c r="A132" s="233"/>
      <c r="B132" s="235" t="s">
        <v>135</v>
      </c>
      <c r="C132" s="279"/>
      <c r="D132" s="273"/>
      <c r="E132" s="278"/>
      <c r="F132" s="277"/>
      <c r="G132" s="170"/>
      <c r="H132" s="171"/>
    </row>
    <row r="133" spans="1:8" ht="56.25" customHeight="1" x14ac:dyDescent="0.25">
      <c r="A133" s="216">
        <v>9.3000000000000007</v>
      </c>
      <c r="B133" s="211" t="s">
        <v>136</v>
      </c>
      <c r="C133" s="281">
        <v>1</v>
      </c>
      <c r="D133" s="274" t="s">
        <v>150</v>
      </c>
      <c r="E133" s="280"/>
      <c r="F133" s="277">
        <f>IF(D133="H",E133*3,IF(D133="M",E133*2,IF(D133="L",E133*1)))</f>
        <v>0</v>
      </c>
      <c r="G133" s="170"/>
      <c r="H133" s="171"/>
    </row>
    <row r="134" spans="1:8" ht="16.5" customHeight="1" x14ac:dyDescent="0.25">
      <c r="A134" s="272"/>
      <c r="B134" s="234" t="s">
        <v>126</v>
      </c>
      <c r="C134" s="281"/>
      <c r="D134" s="274"/>
      <c r="E134" s="280"/>
      <c r="F134" s="277"/>
      <c r="G134" s="170"/>
      <c r="H134" s="171"/>
    </row>
    <row r="135" spans="1:8" ht="15.75" customHeight="1" x14ac:dyDescent="0.25">
      <c r="A135" s="272"/>
      <c r="B135" s="235" t="s">
        <v>137</v>
      </c>
      <c r="C135" s="281"/>
      <c r="D135" s="274"/>
      <c r="E135" s="280"/>
      <c r="F135" s="277"/>
      <c r="G135" s="170"/>
      <c r="H135" s="171"/>
    </row>
    <row r="136" spans="1:8" ht="15.75" customHeight="1" x14ac:dyDescent="0.25">
      <c r="A136" s="272"/>
      <c r="B136" s="235" t="s">
        <v>128</v>
      </c>
      <c r="C136" s="281"/>
      <c r="D136" s="274"/>
      <c r="E136" s="280"/>
      <c r="F136" s="277"/>
      <c r="G136" s="170"/>
      <c r="H136" s="171"/>
    </row>
    <row r="137" spans="1:8" ht="15.75" customHeight="1" x14ac:dyDescent="0.25">
      <c r="A137" s="272"/>
      <c r="B137" s="235" t="s">
        <v>138</v>
      </c>
      <c r="C137" s="281"/>
      <c r="D137" s="274"/>
      <c r="E137" s="280"/>
      <c r="F137" s="277"/>
      <c r="G137" s="170"/>
      <c r="H137" s="171"/>
    </row>
    <row r="138" spans="1:8" ht="15.75" customHeight="1" x14ac:dyDescent="0.25">
      <c r="A138" s="272"/>
      <c r="B138" s="235" t="s">
        <v>139</v>
      </c>
      <c r="C138" s="281"/>
      <c r="D138" s="274"/>
      <c r="E138" s="280"/>
      <c r="F138" s="277"/>
      <c r="G138" s="170"/>
      <c r="H138" s="171"/>
    </row>
    <row r="139" spans="1:8" ht="15.75" customHeight="1" x14ac:dyDescent="0.25">
      <c r="A139" s="272"/>
      <c r="B139" s="235" t="s">
        <v>140</v>
      </c>
      <c r="C139" s="281"/>
      <c r="D139" s="274"/>
      <c r="E139" s="280"/>
      <c r="F139" s="277"/>
      <c r="G139" s="170"/>
      <c r="H139" s="171"/>
    </row>
    <row r="140" spans="1:8" ht="15.75" customHeight="1" x14ac:dyDescent="0.25">
      <c r="A140" s="272"/>
      <c r="B140" s="235" t="s">
        <v>141</v>
      </c>
      <c r="C140" s="281"/>
      <c r="D140" s="274"/>
      <c r="E140" s="280"/>
      <c r="F140" s="277"/>
      <c r="G140" s="170"/>
      <c r="H140" s="171"/>
    </row>
    <row r="141" spans="1:8" ht="15.75" customHeight="1" x14ac:dyDescent="0.25">
      <c r="A141" s="272"/>
      <c r="B141" s="235" t="s">
        <v>142</v>
      </c>
      <c r="C141" s="281"/>
      <c r="D141" s="274"/>
      <c r="E141" s="280"/>
      <c r="F141" s="277"/>
      <c r="G141" s="170"/>
      <c r="H141" s="171"/>
    </row>
    <row r="142" spans="1:8" ht="15.75" customHeight="1" x14ac:dyDescent="0.25">
      <c r="A142" s="272"/>
      <c r="B142" s="235" t="s">
        <v>135</v>
      </c>
      <c r="C142" s="281"/>
      <c r="D142" s="274"/>
      <c r="E142" s="280"/>
      <c r="F142" s="277"/>
      <c r="G142" s="170"/>
      <c r="H142" s="171"/>
    </row>
    <row r="143" spans="1:8" ht="15.75" customHeight="1" x14ac:dyDescent="0.25">
      <c r="A143" s="272"/>
      <c r="B143" s="235" t="s">
        <v>135</v>
      </c>
      <c r="C143" s="281"/>
      <c r="D143" s="274"/>
      <c r="E143" s="280"/>
      <c r="F143" s="277"/>
      <c r="G143" s="170"/>
      <c r="H143" s="171"/>
    </row>
    <row r="144" spans="1:8" ht="15.75" customHeight="1" x14ac:dyDescent="0.25">
      <c r="A144" s="272"/>
      <c r="B144" s="235" t="s">
        <v>135</v>
      </c>
      <c r="C144" s="281"/>
      <c r="D144" s="274"/>
      <c r="E144" s="280"/>
      <c r="F144" s="277"/>
      <c r="G144" s="170"/>
      <c r="H144" s="171"/>
    </row>
    <row r="145" spans="1:8" ht="15.75" customHeight="1" thickBot="1" x14ac:dyDescent="0.3">
      <c r="A145" s="272"/>
      <c r="B145" s="235" t="s">
        <v>135</v>
      </c>
      <c r="C145" s="281"/>
      <c r="D145" s="274"/>
      <c r="E145" s="280"/>
      <c r="F145" s="277"/>
      <c r="G145" s="170"/>
      <c r="H145" s="171"/>
    </row>
    <row r="146" spans="1:8" ht="15.75" thickBot="1" x14ac:dyDescent="0.3">
      <c r="A146" s="171"/>
      <c r="B146" s="171"/>
      <c r="C146" s="201">
        <f>SUM(C119:C145)</f>
        <v>5</v>
      </c>
      <c r="D146" s="189"/>
      <c r="E146" s="201">
        <f>SUM(E119:E145)</f>
        <v>0</v>
      </c>
      <c r="F146" s="180">
        <f>SUM(F119:F145)</f>
        <v>0</v>
      </c>
      <c r="G146" s="170"/>
      <c r="H146" s="178">
        <f>F146/(IF(D119="H",C119*3,IF(D119="M",C119*2,IF(D119="L",C119*1)))+IF(D120="H",C120*3,IF(D120="M",C120*2,IF(D120="L",C120*1)))+IF(D133="H",C133*3,IF(D133="M",C133*2,IF(D133="L",C133*1))))</f>
        <v>0</v>
      </c>
    </row>
    <row r="147" spans="1:8" ht="15.75" thickTop="1" x14ac:dyDescent="0.25">
      <c r="F147" s="169"/>
      <c r="G147" s="170"/>
      <c r="H147" s="171"/>
    </row>
  </sheetData>
  <mergeCells count="24">
    <mergeCell ref="F120:F132"/>
    <mergeCell ref="F133:F145"/>
    <mergeCell ref="E120:E132"/>
    <mergeCell ref="C120:C132"/>
    <mergeCell ref="E133:E145"/>
    <mergeCell ref="C133:C145"/>
    <mergeCell ref="A134:A145"/>
    <mergeCell ref="D120:D132"/>
    <mergeCell ref="D133:D145"/>
    <mergeCell ref="A99:B99"/>
    <mergeCell ref="A108:B108"/>
    <mergeCell ref="A111:B111"/>
    <mergeCell ref="A1:E1"/>
    <mergeCell ref="A13:C13"/>
    <mergeCell ref="B12:C12"/>
    <mergeCell ref="B11:C11"/>
    <mergeCell ref="B10:C10"/>
    <mergeCell ref="B9:C9"/>
    <mergeCell ref="B8:C8"/>
    <mergeCell ref="B7:C7"/>
    <mergeCell ref="B6:C6"/>
    <mergeCell ref="B5:C5"/>
    <mergeCell ref="B4:C4"/>
    <mergeCell ref="B3:C3"/>
  </mergeCells>
  <pageMargins left="0.7" right="0.7" top="0.75" bottom="0.75" header="0.3" footer="0.3"/>
  <pageSetup paperSize="9" orientation="portrait" r:id="rId1"/>
  <ignoredErrors>
    <ignoredError sqref="C32 E32 C90 E90" unlockedFormula="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G51"/>
  <sheetViews>
    <sheetView workbookViewId="0">
      <pane ySplit="2" topLeftCell="A33" activePane="bottomLeft" state="frozen"/>
      <selection pane="bottomLeft" activeCell="B13" sqref="B13:C48"/>
    </sheetView>
  </sheetViews>
  <sheetFormatPr defaultRowHeight="12.75" x14ac:dyDescent="0.2"/>
  <cols>
    <col min="1" max="1" width="13.42578125" style="10" customWidth="1"/>
    <col min="2" max="2" width="18.42578125" style="10" customWidth="1"/>
    <col min="3" max="3" width="77.140625" style="10" customWidth="1"/>
    <col min="4" max="4" width="9.140625" style="10"/>
    <col min="5" max="5" width="12.7109375" style="10" customWidth="1"/>
    <col min="6" max="6" width="11.140625" style="10" customWidth="1"/>
    <col min="7" max="7" width="18.140625" style="10" customWidth="1"/>
    <col min="8" max="16384" width="9.140625" style="10"/>
  </cols>
  <sheetData>
    <row r="1" spans="1:7" ht="15" customHeight="1" x14ac:dyDescent="0.2">
      <c r="A1" s="289" t="s">
        <v>830</v>
      </c>
      <c r="B1" s="289"/>
      <c r="C1" s="289"/>
      <c r="D1" s="289"/>
      <c r="E1" s="289"/>
      <c r="F1" s="289"/>
      <c r="G1" s="289"/>
    </row>
    <row r="2" spans="1:7" ht="12.75" customHeight="1" x14ac:dyDescent="0.2">
      <c r="A2" s="288" t="s">
        <v>927</v>
      </c>
      <c r="B2" s="288"/>
      <c r="C2" s="288"/>
      <c r="D2" s="288"/>
      <c r="E2" s="288"/>
      <c r="F2" s="288"/>
      <c r="G2" s="288"/>
    </row>
    <row r="3" spans="1:7" ht="24.75" customHeight="1" x14ac:dyDescent="0.2">
      <c r="A3" s="285" t="s">
        <v>299</v>
      </c>
      <c r="B3" s="285"/>
      <c r="C3" s="286"/>
      <c r="D3" s="287"/>
      <c r="E3" s="287"/>
      <c r="F3" s="287"/>
      <c r="G3" s="287"/>
    </row>
    <row r="4" spans="1:7" x14ac:dyDescent="0.2">
      <c r="A4" s="21" t="s">
        <v>303</v>
      </c>
      <c r="B4" s="21" t="s">
        <v>302</v>
      </c>
      <c r="C4" s="286"/>
      <c r="D4" s="287"/>
      <c r="E4" s="287"/>
      <c r="F4" s="287"/>
      <c r="G4" s="287"/>
    </row>
    <row r="5" spans="1:7" x14ac:dyDescent="0.2">
      <c r="A5" s="6" t="s">
        <v>294</v>
      </c>
      <c r="B5" s="22">
        <v>5</v>
      </c>
      <c r="C5" s="286"/>
      <c r="D5" s="287"/>
      <c r="E5" s="287"/>
      <c r="F5" s="287"/>
      <c r="G5" s="287"/>
    </row>
    <row r="6" spans="1:7" x14ac:dyDescent="0.2">
      <c r="A6" s="6" t="s">
        <v>295</v>
      </c>
      <c r="B6" s="22">
        <v>4</v>
      </c>
      <c r="C6" s="286"/>
      <c r="D6" s="287"/>
      <c r="E6" s="287"/>
      <c r="F6" s="287"/>
      <c r="G6" s="287"/>
    </row>
    <row r="7" spans="1:7" x14ac:dyDescent="0.2">
      <c r="A7" s="6" t="s">
        <v>296</v>
      </c>
      <c r="B7" s="22">
        <v>3</v>
      </c>
      <c r="C7" s="286"/>
      <c r="D7" s="287"/>
      <c r="E7" s="287"/>
      <c r="F7" s="287"/>
      <c r="G7" s="287"/>
    </row>
    <row r="8" spans="1:7" x14ac:dyDescent="0.2">
      <c r="A8" s="6" t="s">
        <v>156</v>
      </c>
      <c r="B8" s="22">
        <v>2</v>
      </c>
      <c r="C8" s="286"/>
      <c r="D8" s="287"/>
      <c r="E8" s="287"/>
      <c r="F8" s="287"/>
      <c r="G8" s="287"/>
    </row>
    <row r="9" spans="1:7" x14ac:dyDescent="0.2">
      <c r="A9" s="6" t="s">
        <v>297</v>
      </c>
      <c r="B9" s="22">
        <v>1</v>
      </c>
      <c r="C9" s="286"/>
      <c r="D9" s="287"/>
      <c r="E9" s="287"/>
      <c r="F9" s="287"/>
      <c r="G9" s="287"/>
    </row>
    <row r="10" spans="1:7" x14ac:dyDescent="0.2">
      <c r="A10" s="6" t="s">
        <v>298</v>
      </c>
      <c r="B10" s="22">
        <v>0</v>
      </c>
      <c r="C10" s="286"/>
      <c r="D10" s="287"/>
      <c r="E10" s="287"/>
      <c r="F10" s="287"/>
      <c r="G10" s="287"/>
    </row>
    <row r="12" spans="1:7" ht="38.25" x14ac:dyDescent="0.2">
      <c r="A12" s="155" t="s">
        <v>144</v>
      </c>
      <c r="B12" s="156" t="s">
        <v>145</v>
      </c>
      <c r="C12" s="156" t="s">
        <v>878</v>
      </c>
      <c r="D12" s="157" t="s">
        <v>147</v>
      </c>
      <c r="E12" s="25" t="s">
        <v>300</v>
      </c>
      <c r="F12" s="174" t="s">
        <v>301</v>
      </c>
      <c r="G12" s="174" t="s">
        <v>316</v>
      </c>
    </row>
    <row r="13" spans="1:7" ht="15" x14ac:dyDescent="0.2">
      <c r="A13" s="40">
        <v>1</v>
      </c>
      <c r="B13" s="159" t="s">
        <v>879</v>
      </c>
      <c r="C13" s="39" t="s">
        <v>880</v>
      </c>
      <c r="D13" s="40" t="s">
        <v>156</v>
      </c>
      <c r="E13" s="32" t="s">
        <v>294</v>
      </c>
      <c r="F13" s="218">
        <f t="shared" ref="F13" si="0">VLOOKUP(E13,$A$5:$B$14,2,FALSE)</f>
        <v>5</v>
      </c>
      <c r="G13" s="218">
        <f>IF(D13="H",F13*3,IF(D13="M",F13*2,IF(D13="L",F13*1)))</f>
        <v>10</v>
      </c>
    </row>
    <row r="14" spans="1:7" ht="15" x14ac:dyDescent="0.2">
      <c r="A14" s="40">
        <v>2</v>
      </c>
      <c r="B14" s="159" t="s">
        <v>1043</v>
      </c>
      <c r="C14" s="39" t="s">
        <v>881</v>
      </c>
      <c r="D14" s="40" t="s">
        <v>156</v>
      </c>
      <c r="E14" s="32" t="s">
        <v>294</v>
      </c>
      <c r="F14" s="218">
        <f t="shared" ref="F14:F48" si="1">VLOOKUP(E14,$A$5:$B$14,2,FALSE)</f>
        <v>5</v>
      </c>
      <c r="G14" s="218">
        <f t="shared" ref="G14:G48" si="2">IF(D14="H",F14*3,IF(D14="M",F14*2,IF(D14="L",F14*1)))</f>
        <v>10</v>
      </c>
    </row>
    <row r="15" spans="1:7" ht="15" x14ac:dyDescent="0.2">
      <c r="A15" s="40">
        <v>3</v>
      </c>
      <c r="B15" s="159" t="s">
        <v>882</v>
      </c>
      <c r="C15" s="39" t="s">
        <v>883</v>
      </c>
      <c r="D15" s="40" t="s">
        <v>156</v>
      </c>
      <c r="E15" s="32" t="s">
        <v>294</v>
      </c>
      <c r="F15" s="218">
        <f t="shared" si="1"/>
        <v>5</v>
      </c>
      <c r="G15" s="218">
        <f t="shared" si="2"/>
        <v>10</v>
      </c>
    </row>
    <row r="16" spans="1:7" ht="30" x14ac:dyDescent="0.2">
      <c r="A16" s="40">
        <v>4</v>
      </c>
      <c r="B16" s="159" t="s">
        <v>884</v>
      </c>
      <c r="C16" s="39" t="s">
        <v>1046</v>
      </c>
      <c r="D16" s="40" t="s">
        <v>156</v>
      </c>
      <c r="E16" s="32" t="s">
        <v>294</v>
      </c>
      <c r="F16" s="218">
        <f t="shared" si="1"/>
        <v>5</v>
      </c>
      <c r="G16" s="218">
        <f t="shared" si="2"/>
        <v>10</v>
      </c>
    </row>
    <row r="17" spans="1:7" ht="15" x14ac:dyDescent="0.2">
      <c r="A17" s="40">
        <v>5</v>
      </c>
      <c r="B17" s="159" t="s">
        <v>1043</v>
      </c>
      <c r="C17" s="39" t="s">
        <v>885</v>
      </c>
      <c r="D17" s="40" t="s">
        <v>156</v>
      </c>
      <c r="E17" s="32" t="s">
        <v>294</v>
      </c>
      <c r="F17" s="218">
        <f t="shared" si="1"/>
        <v>5</v>
      </c>
      <c r="G17" s="218">
        <f t="shared" si="2"/>
        <v>10</v>
      </c>
    </row>
    <row r="18" spans="1:7" ht="15" x14ac:dyDescent="0.2">
      <c r="A18" s="40">
        <v>6</v>
      </c>
      <c r="B18" s="159" t="s">
        <v>886</v>
      </c>
      <c r="C18" s="39" t="s">
        <v>887</v>
      </c>
      <c r="D18" s="40" t="s">
        <v>156</v>
      </c>
      <c r="E18" s="32" t="s">
        <v>294</v>
      </c>
      <c r="F18" s="218">
        <f t="shared" si="1"/>
        <v>5</v>
      </c>
      <c r="G18" s="218">
        <f t="shared" si="2"/>
        <v>10</v>
      </c>
    </row>
    <row r="19" spans="1:7" ht="15" x14ac:dyDescent="0.2">
      <c r="A19" s="40">
        <v>7</v>
      </c>
      <c r="B19" s="159" t="s">
        <v>886</v>
      </c>
      <c r="C19" s="39" t="s">
        <v>888</v>
      </c>
      <c r="D19" s="40" t="s">
        <v>156</v>
      </c>
      <c r="E19" s="32" t="s">
        <v>294</v>
      </c>
      <c r="F19" s="218">
        <f t="shared" si="1"/>
        <v>5</v>
      </c>
      <c r="G19" s="218">
        <f t="shared" si="2"/>
        <v>10</v>
      </c>
    </row>
    <row r="20" spans="1:7" ht="45" x14ac:dyDescent="0.2">
      <c r="A20" s="40">
        <v>8</v>
      </c>
      <c r="B20" s="159" t="s">
        <v>889</v>
      </c>
      <c r="C20" s="39" t="s">
        <v>890</v>
      </c>
      <c r="D20" s="40" t="s">
        <v>156</v>
      </c>
      <c r="E20" s="32" t="s">
        <v>294</v>
      </c>
      <c r="F20" s="218">
        <f t="shared" si="1"/>
        <v>5</v>
      </c>
      <c r="G20" s="218">
        <f t="shared" si="2"/>
        <v>10</v>
      </c>
    </row>
    <row r="21" spans="1:7" ht="75" x14ac:dyDescent="0.2">
      <c r="A21" s="40">
        <v>9</v>
      </c>
      <c r="B21" s="159" t="s">
        <v>889</v>
      </c>
      <c r="C21" s="39" t="s">
        <v>1044</v>
      </c>
      <c r="D21" s="40" t="s">
        <v>156</v>
      </c>
      <c r="E21" s="32" t="s">
        <v>294</v>
      </c>
      <c r="F21" s="218">
        <f t="shared" si="1"/>
        <v>5</v>
      </c>
      <c r="G21" s="218">
        <f t="shared" si="2"/>
        <v>10</v>
      </c>
    </row>
    <row r="22" spans="1:7" ht="30" x14ac:dyDescent="0.2">
      <c r="A22" s="40">
        <v>10</v>
      </c>
      <c r="B22" s="159" t="s">
        <v>303</v>
      </c>
      <c r="C22" s="39" t="s">
        <v>891</v>
      </c>
      <c r="D22" s="40" t="s">
        <v>156</v>
      </c>
      <c r="E22" s="32" t="s">
        <v>294</v>
      </c>
      <c r="F22" s="218">
        <f t="shared" si="1"/>
        <v>5</v>
      </c>
      <c r="G22" s="218">
        <f t="shared" si="2"/>
        <v>10</v>
      </c>
    </row>
    <row r="23" spans="1:7" ht="75" x14ac:dyDescent="0.2">
      <c r="A23" s="40">
        <v>11</v>
      </c>
      <c r="B23" s="159" t="s">
        <v>303</v>
      </c>
      <c r="C23" s="39" t="s">
        <v>892</v>
      </c>
      <c r="D23" s="40" t="s">
        <v>156</v>
      </c>
      <c r="E23" s="32" t="s">
        <v>294</v>
      </c>
      <c r="F23" s="218">
        <f t="shared" si="1"/>
        <v>5</v>
      </c>
      <c r="G23" s="218">
        <f t="shared" si="2"/>
        <v>10</v>
      </c>
    </row>
    <row r="24" spans="1:7" ht="45" x14ac:dyDescent="0.2">
      <c r="A24" s="40">
        <v>12</v>
      </c>
      <c r="B24" s="159" t="s">
        <v>893</v>
      </c>
      <c r="C24" s="39" t="s">
        <v>894</v>
      </c>
      <c r="D24" s="40" t="s">
        <v>156</v>
      </c>
      <c r="E24" s="32" t="s">
        <v>294</v>
      </c>
      <c r="F24" s="218">
        <f t="shared" si="1"/>
        <v>5</v>
      </c>
      <c r="G24" s="218">
        <f t="shared" si="2"/>
        <v>10</v>
      </c>
    </row>
    <row r="25" spans="1:7" ht="30" x14ac:dyDescent="0.2">
      <c r="A25" s="40">
        <v>13</v>
      </c>
      <c r="B25" s="159" t="s">
        <v>893</v>
      </c>
      <c r="C25" s="39" t="s">
        <v>1045</v>
      </c>
      <c r="D25" s="40" t="s">
        <v>156</v>
      </c>
      <c r="E25" s="32" t="s">
        <v>294</v>
      </c>
      <c r="F25" s="218">
        <f t="shared" si="1"/>
        <v>5</v>
      </c>
      <c r="G25" s="218">
        <f t="shared" si="2"/>
        <v>10</v>
      </c>
    </row>
    <row r="26" spans="1:7" ht="60" x14ac:dyDescent="0.2">
      <c r="A26" s="40">
        <v>14</v>
      </c>
      <c r="B26" s="159" t="s">
        <v>893</v>
      </c>
      <c r="C26" s="39" t="s">
        <v>895</v>
      </c>
      <c r="D26" s="40" t="s">
        <v>156</v>
      </c>
      <c r="E26" s="32" t="s">
        <v>294</v>
      </c>
      <c r="F26" s="218">
        <f t="shared" si="1"/>
        <v>5</v>
      </c>
      <c r="G26" s="218">
        <f t="shared" si="2"/>
        <v>10</v>
      </c>
    </row>
    <row r="27" spans="1:7" ht="30" x14ac:dyDescent="0.2">
      <c r="A27" s="40">
        <v>15</v>
      </c>
      <c r="B27" s="159" t="s">
        <v>893</v>
      </c>
      <c r="C27" s="39" t="s">
        <v>896</v>
      </c>
      <c r="D27" s="40" t="s">
        <v>156</v>
      </c>
      <c r="E27" s="32" t="s">
        <v>294</v>
      </c>
      <c r="F27" s="218">
        <f t="shared" si="1"/>
        <v>5</v>
      </c>
      <c r="G27" s="218">
        <f t="shared" si="2"/>
        <v>10</v>
      </c>
    </row>
    <row r="28" spans="1:7" ht="60" x14ac:dyDescent="0.2">
      <c r="A28" s="40">
        <v>16</v>
      </c>
      <c r="B28" s="159" t="s">
        <v>897</v>
      </c>
      <c r="C28" s="39" t="s">
        <v>898</v>
      </c>
      <c r="D28" s="40" t="s">
        <v>156</v>
      </c>
      <c r="E28" s="32" t="s">
        <v>294</v>
      </c>
      <c r="F28" s="218">
        <f t="shared" si="1"/>
        <v>5</v>
      </c>
      <c r="G28" s="218">
        <f t="shared" si="2"/>
        <v>10</v>
      </c>
    </row>
    <row r="29" spans="1:7" ht="15" x14ac:dyDescent="0.2">
      <c r="A29" s="40">
        <v>17</v>
      </c>
      <c r="B29" s="159" t="s">
        <v>897</v>
      </c>
      <c r="C29" s="83" t="s">
        <v>899</v>
      </c>
      <c r="D29" s="40" t="s">
        <v>156</v>
      </c>
      <c r="E29" s="32" t="s">
        <v>294</v>
      </c>
      <c r="F29" s="218">
        <f t="shared" si="1"/>
        <v>5</v>
      </c>
      <c r="G29" s="218">
        <f t="shared" si="2"/>
        <v>10</v>
      </c>
    </row>
    <row r="30" spans="1:7" ht="15" x14ac:dyDescent="0.2">
      <c r="A30" s="40">
        <v>18</v>
      </c>
      <c r="B30" s="159" t="s">
        <v>897</v>
      </c>
      <c r="C30" s="83" t="s">
        <v>900</v>
      </c>
      <c r="D30" s="40" t="s">
        <v>156</v>
      </c>
      <c r="E30" s="32" t="s">
        <v>294</v>
      </c>
      <c r="F30" s="218">
        <f t="shared" si="1"/>
        <v>5</v>
      </c>
      <c r="G30" s="218">
        <f t="shared" si="2"/>
        <v>10</v>
      </c>
    </row>
    <row r="31" spans="1:7" ht="30" x14ac:dyDescent="0.2">
      <c r="A31" s="40">
        <v>19</v>
      </c>
      <c r="B31" s="159" t="s">
        <v>897</v>
      </c>
      <c r="C31" s="39" t="s">
        <v>901</v>
      </c>
      <c r="D31" s="40" t="s">
        <v>156</v>
      </c>
      <c r="E31" s="32" t="s">
        <v>294</v>
      </c>
      <c r="F31" s="218">
        <f t="shared" si="1"/>
        <v>5</v>
      </c>
      <c r="G31" s="218">
        <f t="shared" si="2"/>
        <v>10</v>
      </c>
    </row>
    <row r="32" spans="1:7" ht="30" x14ac:dyDescent="0.2">
      <c r="A32" s="40">
        <v>20</v>
      </c>
      <c r="B32" s="159" t="s">
        <v>897</v>
      </c>
      <c r="C32" s="39" t="s">
        <v>902</v>
      </c>
      <c r="D32" s="40" t="s">
        <v>156</v>
      </c>
      <c r="E32" s="32" t="s">
        <v>294</v>
      </c>
      <c r="F32" s="218">
        <f t="shared" si="1"/>
        <v>5</v>
      </c>
      <c r="G32" s="218">
        <f t="shared" si="2"/>
        <v>10</v>
      </c>
    </row>
    <row r="33" spans="1:7" ht="30" x14ac:dyDescent="0.2">
      <c r="A33" s="40">
        <v>21</v>
      </c>
      <c r="B33" s="159" t="s">
        <v>903</v>
      </c>
      <c r="C33" s="39" t="s">
        <v>904</v>
      </c>
      <c r="D33" s="40" t="s">
        <v>150</v>
      </c>
      <c r="E33" s="32" t="s">
        <v>294</v>
      </c>
      <c r="F33" s="218">
        <f t="shared" si="1"/>
        <v>5</v>
      </c>
      <c r="G33" s="218">
        <f t="shared" si="2"/>
        <v>15</v>
      </c>
    </row>
    <row r="34" spans="1:7" ht="30" x14ac:dyDescent="0.2">
      <c r="A34" s="40">
        <v>22</v>
      </c>
      <c r="B34" s="159" t="s">
        <v>903</v>
      </c>
      <c r="C34" s="39" t="s">
        <v>905</v>
      </c>
      <c r="D34" s="40" t="s">
        <v>150</v>
      </c>
      <c r="E34" s="32" t="s">
        <v>294</v>
      </c>
      <c r="F34" s="218">
        <f t="shared" si="1"/>
        <v>5</v>
      </c>
      <c r="G34" s="218">
        <f t="shared" si="2"/>
        <v>15</v>
      </c>
    </row>
    <row r="35" spans="1:7" ht="30" x14ac:dyDescent="0.2">
      <c r="A35" s="40">
        <v>23</v>
      </c>
      <c r="B35" s="159" t="s">
        <v>903</v>
      </c>
      <c r="C35" s="39" t="s">
        <v>906</v>
      </c>
      <c r="D35" s="40" t="s">
        <v>150</v>
      </c>
      <c r="E35" s="32" t="s">
        <v>294</v>
      </c>
      <c r="F35" s="218">
        <f t="shared" si="1"/>
        <v>5</v>
      </c>
      <c r="G35" s="218">
        <f t="shared" si="2"/>
        <v>15</v>
      </c>
    </row>
    <row r="36" spans="1:7" ht="30" x14ac:dyDescent="0.2">
      <c r="A36" s="40">
        <v>24</v>
      </c>
      <c r="B36" s="159" t="s">
        <v>903</v>
      </c>
      <c r="C36" s="39" t="s">
        <v>907</v>
      </c>
      <c r="D36" s="40" t="s">
        <v>150</v>
      </c>
      <c r="E36" s="32" t="s">
        <v>294</v>
      </c>
      <c r="F36" s="218">
        <f t="shared" si="1"/>
        <v>5</v>
      </c>
      <c r="G36" s="218">
        <f t="shared" si="2"/>
        <v>15</v>
      </c>
    </row>
    <row r="37" spans="1:7" ht="60" x14ac:dyDescent="0.2">
      <c r="A37" s="40">
        <v>25</v>
      </c>
      <c r="B37" s="159" t="s">
        <v>908</v>
      </c>
      <c r="C37" s="39" t="s">
        <v>909</v>
      </c>
      <c r="D37" s="40" t="s">
        <v>156</v>
      </c>
      <c r="E37" s="32" t="s">
        <v>294</v>
      </c>
      <c r="F37" s="218">
        <f t="shared" si="1"/>
        <v>5</v>
      </c>
      <c r="G37" s="218">
        <f t="shared" si="2"/>
        <v>10</v>
      </c>
    </row>
    <row r="38" spans="1:7" ht="45" x14ac:dyDescent="0.2">
      <c r="A38" s="40">
        <v>26</v>
      </c>
      <c r="B38" s="159" t="s">
        <v>910</v>
      </c>
      <c r="C38" s="83" t="s">
        <v>911</v>
      </c>
      <c r="D38" s="40" t="s">
        <v>156</v>
      </c>
      <c r="E38" s="32" t="s">
        <v>294</v>
      </c>
      <c r="F38" s="218">
        <f t="shared" si="1"/>
        <v>5</v>
      </c>
      <c r="G38" s="218">
        <f t="shared" si="2"/>
        <v>10</v>
      </c>
    </row>
    <row r="39" spans="1:7" ht="15" x14ac:dyDescent="0.2">
      <c r="A39" s="40">
        <v>27</v>
      </c>
      <c r="B39" s="159" t="s">
        <v>912</v>
      </c>
      <c r="C39" s="83" t="s">
        <v>913</v>
      </c>
      <c r="D39" s="40" t="s">
        <v>156</v>
      </c>
      <c r="E39" s="32" t="s">
        <v>294</v>
      </c>
      <c r="F39" s="218">
        <f t="shared" si="1"/>
        <v>5</v>
      </c>
      <c r="G39" s="218">
        <f t="shared" si="2"/>
        <v>10</v>
      </c>
    </row>
    <row r="40" spans="1:7" ht="15" x14ac:dyDescent="0.2">
      <c r="A40" s="40">
        <v>28</v>
      </c>
      <c r="B40" s="159" t="s">
        <v>914</v>
      </c>
      <c r="C40" s="83" t="s">
        <v>915</v>
      </c>
      <c r="D40" s="40" t="s">
        <v>156</v>
      </c>
      <c r="E40" s="32" t="s">
        <v>294</v>
      </c>
      <c r="F40" s="218">
        <f t="shared" si="1"/>
        <v>5</v>
      </c>
      <c r="G40" s="218">
        <f t="shared" si="2"/>
        <v>10</v>
      </c>
    </row>
    <row r="41" spans="1:7" ht="30" x14ac:dyDescent="0.2">
      <c r="A41" s="40">
        <v>29</v>
      </c>
      <c r="B41" s="159" t="s">
        <v>916</v>
      </c>
      <c r="C41" s="83" t="s">
        <v>917</v>
      </c>
      <c r="D41" s="40" t="s">
        <v>156</v>
      </c>
      <c r="E41" s="32" t="s">
        <v>294</v>
      </c>
      <c r="F41" s="218">
        <f t="shared" si="1"/>
        <v>5</v>
      </c>
      <c r="G41" s="218">
        <f t="shared" si="2"/>
        <v>10</v>
      </c>
    </row>
    <row r="42" spans="1:7" ht="15" x14ac:dyDescent="0.2">
      <c r="A42" s="40">
        <v>30</v>
      </c>
      <c r="B42" s="159" t="s">
        <v>918</v>
      </c>
      <c r="C42" s="83" t="s">
        <v>919</v>
      </c>
      <c r="D42" s="40" t="s">
        <v>156</v>
      </c>
      <c r="E42" s="32" t="s">
        <v>294</v>
      </c>
      <c r="F42" s="218">
        <f t="shared" si="1"/>
        <v>5</v>
      </c>
      <c r="G42" s="218">
        <f t="shared" si="2"/>
        <v>10</v>
      </c>
    </row>
    <row r="43" spans="1:7" ht="30" x14ac:dyDescent="0.2">
      <c r="A43" s="40">
        <v>31</v>
      </c>
      <c r="B43" s="159" t="s">
        <v>920</v>
      </c>
      <c r="C43" s="83" t="s">
        <v>921</v>
      </c>
      <c r="D43" s="40" t="s">
        <v>156</v>
      </c>
      <c r="E43" s="32" t="s">
        <v>294</v>
      </c>
      <c r="F43" s="218">
        <f t="shared" si="1"/>
        <v>5</v>
      </c>
      <c r="G43" s="218">
        <f t="shared" si="2"/>
        <v>10</v>
      </c>
    </row>
    <row r="44" spans="1:7" ht="30" x14ac:dyDescent="0.2">
      <c r="A44" s="40">
        <v>32</v>
      </c>
      <c r="B44" s="159" t="s">
        <v>922</v>
      </c>
      <c r="C44" s="83" t="s">
        <v>923</v>
      </c>
      <c r="D44" s="40" t="s">
        <v>156</v>
      </c>
      <c r="E44" s="32" t="s">
        <v>294</v>
      </c>
      <c r="F44" s="218">
        <f t="shared" si="1"/>
        <v>5</v>
      </c>
      <c r="G44" s="218">
        <f t="shared" si="2"/>
        <v>10</v>
      </c>
    </row>
    <row r="45" spans="1:7" ht="30" x14ac:dyDescent="0.2">
      <c r="A45" s="40">
        <v>33</v>
      </c>
      <c r="B45" s="159" t="s">
        <v>922</v>
      </c>
      <c r="C45" s="83" t="s">
        <v>225</v>
      </c>
      <c r="D45" s="40" t="s">
        <v>156</v>
      </c>
      <c r="E45" s="32" t="s">
        <v>294</v>
      </c>
      <c r="F45" s="218">
        <f t="shared" si="1"/>
        <v>5</v>
      </c>
      <c r="G45" s="218">
        <f t="shared" si="2"/>
        <v>10</v>
      </c>
    </row>
    <row r="46" spans="1:7" ht="30" x14ac:dyDescent="0.2">
      <c r="A46" s="40">
        <v>34</v>
      </c>
      <c r="B46" s="159" t="s">
        <v>922</v>
      </c>
      <c r="C46" s="83" t="s">
        <v>924</v>
      </c>
      <c r="D46" s="40" t="s">
        <v>156</v>
      </c>
      <c r="E46" s="32" t="s">
        <v>294</v>
      </c>
      <c r="F46" s="218">
        <f t="shared" si="1"/>
        <v>5</v>
      </c>
      <c r="G46" s="218">
        <f t="shared" si="2"/>
        <v>10</v>
      </c>
    </row>
    <row r="47" spans="1:7" ht="30" x14ac:dyDescent="0.2">
      <c r="A47" s="40">
        <v>35</v>
      </c>
      <c r="B47" s="159" t="s">
        <v>922</v>
      </c>
      <c r="C47" s="83" t="s">
        <v>925</v>
      </c>
      <c r="D47" s="40" t="s">
        <v>156</v>
      </c>
      <c r="E47" s="32" t="s">
        <v>294</v>
      </c>
      <c r="F47" s="218">
        <f t="shared" si="1"/>
        <v>5</v>
      </c>
      <c r="G47" s="218">
        <f t="shared" si="2"/>
        <v>10</v>
      </c>
    </row>
    <row r="48" spans="1:7" ht="30" x14ac:dyDescent="0.2">
      <c r="A48" s="40">
        <v>36</v>
      </c>
      <c r="B48" s="159" t="s">
        <v>922</v>
      </c>
      <c r="C48" s="83" t="s">
        <v>926</v>
      </c>
      <c r="D48" s="40" t="s">
        <v>156</v>
      </c>
      <c r="E48" s="32" t="s">
        <v>294</v>
      </c>
      <c r="F48" s="218">
        <f t="shared" si="1"/>
        <v>5</v>
      </c>
      <c r="G48" s="218">
        <f t="shared" si="2"/>
        <v>10</v>
      </c>
    </row>
    <row r="49" spans="4:7" ht="13.5" thickBot="1" x14ac:dyDescent="0.25">
      <c r="F49" s="219">
        <f>SUM(F13:F48)</f>
        <v>180</v>
      </c>
      <c r="G49" s="219">
        <f>SUM(G13:G48)</f>
        <v>380</v>
      </c>
    </row>
    <row r="50" spans="4:7" ht="14.25" thickTop="1" thickBot="1" x14ac:dyDescent="0.25">
      <c r="F50" s="31"/>
      <c r="G50" s="38"/>
    </row>
    <row r="51" spans="4:7" ht="25.5" customHeight="1" thickBot="1" x14ac:dyDescent="0.25">
      <c r="D51" s="283" t="s">
        <v>955</v>
      </c>
      <c r="E51" s="283"/>
      <c r="F51" s="284"/>
      <c r="G51" s="220">
        <f>G49/380</f>
        <v>1</v>
      </c>
    </row>
  </sheetData>
  <mergeCells count="5">
    <mergeCell ref="A3:B3"/>
    <mergeCell ref="D51:F51"/>
    <mergeCell ref="C3:G10"/>
    <mergeCell ref="A1:G1"/>
    <mergeCell ref="A2:G2"/>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G51"/>
  <sheetViews>
    <sheetView workbookViewId="0">
      <pane ySplit="2" topLeftCell="A24" activePane="bottomLeft" state="frozen"/>
      <selection pane="bottomLeft" activeCell="C59" sqref="C59"/>
    </sheetView>
  </sheetViews>
  <sheetFormatPr defaultRowHeight="12.75" x14ac:dyDescent="0.2"/>
  <cols>
    <col min="1" max="1" width="13.42578125" style="10" customWidth="1"/>
    <col min="2" max="2" width="18.140625" style="10" customWidth="1"/>
    <col min="3" max="3" width="71.5703125" style="10" customWidth="1"/>
    <col min="4" max="4" width="9.140625" style="10"/>
    <col min="5" max="5" width="14.140625" style="10" customWidth="1"/>
    <col min="6" max="6" width="10.7109375" style="10" customWidth="1"/>
    <col min="7" max="7" width="18.85546875" style="10" customWidth="1"/>
    <col min="8" max="16384" width="9.140625" style="10"/>
  </cols>
  <sheetData>
    <row r="1" spans="1:7" ht="15" x14ac:dyDescent="0.2">
      <c r="A1" s="289" t="s">
        <v>47</v>
      </c>
      <c r="B1" s="289"/>
      <c r="C1" s="289"/>
      <c r="D1" s="289"/>
      <c r="E1" s="289"/>
      <c r="F1" s="289"/>
      <c r="G1" s="289"/>
    </row>
    <row r="2" spans="1:7" ht="12.75" customHeight="1" x14ac:dyDescent="0.2">
      <c r="A2" s="288" t="s">
        <v>877</v>
      </c>
      <c r="B2" s="288"/>
      <c r="C2" s="288"/>
      <c r="D2" s="288"/>
      <c r="E2" s="288"/>
      <c r="F2" s="288"/>
      <c r="G2" s="288"/>
    </row>
    <row r="3" spans="1:7" ht="24.75" customHeight="1" x14ac:dyDescent="0.2">
      <c r="A3" s="285" t="s">
        <v>299</v>
      </c>
      <c r="B3" s="285"/>
      <c r="C3" s="286"/>
      <c r="D3" s="287"/>
      <c r="E3" s="287"/>
      <c r="F3" s="287"/>
      <c r="G3" s="287"/>
    </row>
    <row r="4" spans="1:7" x14ac:dyDescent="0.2">
      <c r="A4" s="21" t="s">
        <v>303</v>
      </c>
      <c r="B4" s="21" t="s">
        <v>302</v>
      </c>
      <c r="C4" s="286"/>
      <c r="D4" s="287"/>
      <c r="E4" s="287"/>
      <c r="F4" s="287"/>
      <c r="G4" s="287"/>
    </row>
    <row r="5" spans="1:7" x14ac:dyDescent="0.2">
      <c r="A5" s="6" t="s">
        <v>294</v>
      </c>
      <c r="B5" s="22">
        <v>5</v>
      </c>
      <c r="C5" s="286"/>
      <c r="D5" s="287"/>
      <c r="E5" s="287"/>
      <c r="F5" s="287"/>
      <c r="G5" s="287"/>
    </row>
    <row r="6" spans="1:7" x14ac:dyDescent="0.2">
      <c r="A6" s="6" t="s">
        <v>295</v>
      </c>
      <c r="B6" s="22">
        <v>4</v>
      </c>
      <c r="C6" s="286"/>
      <c r="D6" s="287"/>
      <c r="E6" s="287"/>
      <c r="F6" s="287"/>
      <c r="G6" s="287"/>
    </row>
    <row r="7" spans="1:7" x14ac:dyDescent="0.2">
      <c r="A7" s="6" t="s">
        <v>296</v>
      </c>
      <c r="B7" s="22">
        <v>3</v>
      </c>
      <c r="C7" s="286"/>
      <c r="D7" s="287"/>
      <c r="E7" s="287"/>
      <c r="F7" s="287"/>
      <c r="G7" s="287"/>
    </row>
    <row r="8" spans="1:7" x14ac:dyDescent="0.2">
      <c r="A8" s="6" t="s">
        <v>156</v>
      </c>
      <c r="B8" s="22">
        <v>2</v>
      </c>
      <c r="C8" s="286"/>
      <c r="D8" s="287"/>
      <c r="E8" s="287"/>
      <c r="F8" s="287"/>
      <c r="G8" s="287"/>
    </row>
    <row r="9" spans="1:7" x14ac:dyDescent="0.2">
      <c r="A9" s="6" t="s">
        <v>297</v>
      </c>
      <c r="B9" s="22">
        <v>1</v>
      </c>
      <c r="C9" s="286"/>
      <c r="D9" s="287"/>
      <c r="E9" s="287"/>
      <c r="F9" s="287"/>
      <c r="G9" s="287"/>
    </row>
    <row r="10" spans="1:7" x14ac:dyDescent="0.2">
      <c r="A10" s="6" t="s">
        <v>298</v>
      </c>
      <c r="B10" s="22">
        <v>0</v>
      </c>
      <c r="C10" s="286"/>
      <c r="D10" s="287"/>
      <c r="E10" s="287"/>
      <c r="F10" s="287"/>
      <c r="G10" s="287"/>
    </row>
    <row r="12" spans="1:7" ht="38.25" x14ac:dyDescent="0.2">
      <c r="A12" s="155" t="s">
        <v>144</v>
      </c>
      <c r="B12" s="156" t="s">
        <v>145</v>
      </c>
      <c r="C12" s="156" t="s">
        <v>146</v>
      </c>
      <c r="D12" s="222" t="s">
        <v>147</v>
      </c>
      <c r="E12" s="25" t="s">
        <v>300</v>
      </c>
      <c r="F12" s="174" t="s">
        <v>301</v>
      </c>
      <c r="G12" s="174" t="s">
        <v>316</v>
      </c>
    </row>
    <row r="13" spans="1:7" ht="15" x14ac:dyDescent="0.2">
      <c r="A13" s="165">
        <v>1</v>
      </c>
      <c r="B13" s="166" t="s">
        <v>957</v>
      </c>
      <c r="C13" s="165" t="s">
        <v>958</v>
      </c>
      <c r="D13" s="223" t="s">
        <v>156</v>
      </c>
      <c r="E13" s="32" t="s">
        <v>294</v>
      </c>
      <c r="F13" s="218">
        <f t="shared" ref="F13" si="0">VLOOKUP(E13,$A$5:$B$14,2,FALSE)</f>
        <v>5</v>
      </c>
      <c r="G13" s="218">
        <f>IF(D13="H",F13*3,IF(D13="M",F13*2,IF(D13="L",F13*1)))</f>
        <v>10</v>
      </c>
    </row>
    <row r="14" spans="1:7" ht="15" x14ac:dyDescent="0.2">
      <c r="A14" s="165">
        <v>2</v>
      </c>
      <c r="B14" s="166" t="s">
        <v>957</v>
      </c>
      <c r="C14" s="165" t="s">
        <v>959</v>
      </c>
      <c r="D14" s="223" t="s">
        <v>156</v>
      </c>
      <c r="E14" s="32" t="s">
        <v>294</v>
      </c>
      <c r="F14" s="218">
        <f t="shared" ref="F14:F17" si="1">VLOOKUP(E14,$A$5:$B$14,2,FALSE)</f>
        <v>5</v>
      </c>
      <c r="G14" s="218">
        <f t="shared" ref="G14:G17" si="2">IF(D14="H",F14*3,IF(D14="M",F14*2,IF(D14="L",F14*1)))</f>
        <v>10</v>
      </c>
    </row>
    <row r="15" spans="1:7" ht="30" x14ac:dyDescent="0.2">
      <c r="A15" s="165">
        <v>3</v>
      </c>
      <c r="B15" s="166" t="s">
        <v>960</v>
      </c>
      <c r="C15" s="165" t="s">
        <v>961</v>
      </c>
      <c r="D15" s="223" t="s">
        <v>156</v>
      </c>
      <c r="E15" s="32" t="s">
        <v>294</v>
      </c>
      <c r="F15" s="218">
        <f t="shared" si="1"/>
        <v>5</v>
      </c>
      <c r="G15" s="218">
        <f t="shared" si="2"/>
        <v>10</v>
      </c>
    </row>
    <row r="16" spans="1:7" ht="30" x14ac:dyDescent="0.2">
      <c r="A16" s="165">
        <v>4</v>
      </c>
      <c r="B16" s="166" t="s">
        <v>960</v>
      </c>
      <c r="C16" s="165" t="s">
        <v>962</v>
      </c>
      <c r="D16" s="223" t="s">
        <v>156</v>
      </c>
      <c r="E16" s="32" t="s">
        <v>294</v>
      </c>
      <c r="F16" s="218">
        <f t="shared" si="1"/>
        <v>5</v>
      </c>
      <c r="G16" s="218">
        <f t="shared" si="2"/>
        <v>10</v>
      </c>
    </row>
    <row r="17" spans="1:7" ht="30" x14ac:dyDescent="0.2">
      <c r="A17" s="165">
        <v>5</v>
      </c>
      <c r="B17" s="166" t="s">
        <v>960</v>
      </c>
      <c r="C17" s="165" t="s">
        <v>963</v>
      </c>
      <c r="D17" s="223" t="s">
        <v>156</v>
      </c>
      <c r="E17" s="32" t="s">
        <v>294</v>
      </c>
      <c r="F17" s="218">
        <f t="shared" si="1"/>
        <v>5</v>
      </c>
      <c r="G17" s="218">
        <f t="shared" si="2"/>
        <v>10</v>
      </c>
    </row>
    <row r="18" spans="1:7" ht="30" x14ac:dyDescent="0.2">
      <c r="A18" s="165">
        <v>6</v>
      </c>
      <c r="B18" s="166" t="s">
        <v>960</v>
      </c>
      <c r="C18" s="165" t="s">
        <v>964</v>
      </c>
      <c r="D18" s="223" t="s">
        <v>156</v>
      </c>
      <c r="E18" s="32" t="s">
        <v>294</v>
      </c>
      <c r="F18" s="218">
        <f t="shared" ref="F18:F48" si="3">VLOOKUP(E18,$A$5:$B$14,2,FALSE)</f>
        <v>5</v>
      </c>
      <c r="G18" s="218">
        <f t="shared" ref="G18:G48" si="4">IF(D18="H",F18*3,IF(D18="M",F18*2,IF(D18="L",F18*1)))</f>
        <v>10</v>
      </c>
    </row>
    <row r="19" spans="1:7" ht="30" x14ac:dyDescent="0.2">
      <c r="A19" s="165">
        <v>7</v>
      </c>
      <c r="B19" s="166" t="s">
        <v>960</v>
      </c>
      <c r="C19" s="165" t="s">
        <v>965</v>
      </c>
      <c r="D19" s="223" t="s">
        <v>156</v>
      </c>
      <c r="E19" s="32" t="s">
        <v>294</v>
      </c>
      <c r="F19" s="218">
        <f t="shared" si="3"/>
        <v>5</v>
      </c>
      <c r="G19" s="218">
        <f t="shared" si="4"/>
        <v>10</v>
      </c>
    </row>
    <row r="20" spans="1:7" ht="30" x14ac:dyDescent="0.2">
      <c r="A20" s="165">
        <v>8</v>
      </c>
      <c r="B20" s="166" t="s">
        <v>966</v>
      </c>
      <c r="C20" s="165" t="s">
        <v>967</v>
      </c>
      <c r="D20" s="223" t="s">
        <v>156</v>
      </c>
      <c r="E20" s="32" t="s">
        <v>294</v>
      </c>
      <c r="F20" s="218">
        <f t="shared" si="3"/>
        <v>5</v>
      </c>
      <c r="G20" s="218">
        <f t="shared" si="4"/>
        <v>10</v>
      </c>
    </row>
    <row r="21" spans="1:7" ht="30" x14ac:dyDescent="0.2">
      <c r="A21" s="165">
        <v>9</v>
      </c>
      <c r="B21" s="166" t="s">
        <v>966</v>
      </c>
      <c r="C21" s="165" t="s">
        <v>968</v>
      </c>
      <c r="D21" s="223" t="s">
        <v>156</v>
      </c>
      <c r="E21" s="32" t="s">
        <v>294</v>
      </c>
      <c r="F21" s="218">
        <f t="shared" si="3"/>
        <v>5</v>
      </c>
      <c r="G21" s="218">
        <f t="shared" si="4"/>
        <v>10</v>
      </c>
    </row>
    <row r="22" spans="1:7" ht="30" x14ac:dyDescent="0.2">
      <c r="A22" s="165">
        <v>10</v>
      </c>
      <c r="B22" s="166" t="s">
        <v>966</v>
      </c>
      <c r="C22" s="165" t="s">
        <v>969</v>
      </c>
      <c r="D22" s="223" t="s">
        <v>156</v>
      </c>
      <c r="E22" s="32" t="s">
        <v>294</v>
      </c>
      <c r="F22" s="218">
        <f t="shared" si="3"/>
        <v>5</v>
      </c>
      <c r="G22" s="218">
        <f t="shared" si="4"/>
        <v>10</v>
      </c>
    </row>
    <row r="23" spans="1:7" ht="30" x14ac:dyDescent="0.2">
      <c r="A23" s="165">
        <v>11</v>
      </c>
      <c r="B23" s="166" t="s">
        <v>966</v>
      </c>
      <c r="C23" s="165" t="s">
        <v>970</v>
      </c>
      <c r="D23" s="223" t="s">
        <v>156</v>
      </c>
      <c r="E23" s="32" t="s">
        <v>294</v>
      </c>
      <c r="F23" s="218">
        <f t="shared" si="3"/>
        <v>5</v>
      </c>
      <c r="G23" s="218">
        <f t="shared" si="4"/>
        <v>10</v>
      </c>
    </row>
    <row r="24" spans="1:7" ht="30" x14ac:dyDescent="0.2">
      <c r="A24" s="165">
        <v>12</v>
      </c>
      <c r="B24" s="166" t="s">
        <v>966</v>
      </c>
      <c r="C24" s="165" t="s">
        <v>971</v>
      </c>
      <c r="D24" s="223" t="s">
        <v>156</v>
      </c>
      <c r="E24" s="32" t="s">
        <v>294</v>
      </c>
      <c r="F24" s="218">
        <f t="shared" si="3"/>
        <v>5</v>
      </c>
      <c r="G24" s="218">
        <f t="shared" si="4"/>
        <v>10</v>
      </c>
    </row>
    <row r="25" spans="1:7" ht="30" x14ac:dyDescent="0.2">
      <c r="A25" s="165">
        <v>13</v>
      </c>
      <c r="B25" s="166" t="s">
        <v>966</v>
      </c>
      <c r="C25" s="165" t="s">
        <v>972</v>
      </c>
      <c r="D25" s="223" t="s">
        <v>156</v>
      </c>
      <c r="E25" s="32" t="s">
        <v>294</v>
      </c>
      <c r="F25" s="218">
        <f t="shared" si="3"/>
        <v>5</v>
      </c>
      <c r="G25" s="218">
        <f t="shared" si="4"/>
        <v>10</v>
      </c>
    </row>
    <row r="26" spans="1:7" ht="30" x14ac:dyDescent="0.2">
      <c r="A26" s="165">
        <v>14</v>
      </c>
      <c r="B26" s="166" t="s">
        <v>966</v>
      </c>
      <c r="C26" s="165" t="s">
        <v>973</v>
      </c>
      <c r="D26" s="223" t="s">
        <v>156</v>
      </c>
      <c r="E26" s="32" t="s">
        <v>294</v>
      </c>
      <c r="F26" s="218">
        <f t="shared" si="3"/>
        <v>5</v>
      </c>
      <c r="G26" s="218">
        <f t="shared" si="4"/>
        <v>10</v>
      </c>
    </row>
    <row r="27" spans="1:7" ht="30" x14ac:dyDescent="0.2">
      <c r="A27" s="165">
        <v>15</v>
      </c>
      <c r="B27" s="166" t="s">
        <v>966</v>
      </c>
      <c r="C27" s="165" t="s">
        <v>974</v>
      </c>
      <c r="D27" s="223" t="s">
        <v>156</v>
      </c>
      <c r="E27" s="32" t="s">
        <v>294</v>
      </c>
      <c r="F27" s="218">
        <f t="shared" si="3"/>
        <v>5</v>
      </c>
      <c r="G27" s="218">
        <f t="shared" si="4"/>
        <v>10</v>
      </c>
    </row>
    <row r="28" spans="1:7" ht="30" x14ac:dyDescent="0.2">
      <c r="A28" s="165">
        <v>16</v>
      </c>
      <c r="B28" s="166" t="s">
        <v>966</v>
      </c>
      <c r="C28" s="165" t="s">
        <v>975</v>
      </c>
      <c r="D28" s="223" t="s">
        <v>156</v>
      </c>
      <c r="E28" s="32" t="s">
        <v>294</v>
      </c>
      <c r="F28" s="218">
        <f t="shared" si="3"/>
        <v>5</v>
      </c>
      <c r="G28" s="218">
        <f t="shared" si="4"/>
        <v>10</v>
      </c>
    </row>
    <row r="29" spans="1:7" ht="15" x14ac:dyDescent="0.2">
      <c r="A29" s="165">
        <v>17</v>
      </c>
      <c r="B29" s="166" t="s">
        <v>976</v>
      </c>
      <c r="C29" s="165" t="s">
        <v>977</v>
      </c>
      <c r="D29" s="223" t="s">
        <v>156</v>
      </c>
      <c r="E29" s="32" t="s">
        <v>294</v>
      </c>
      <c r="F29" s="218">
        <f t="shared" si="3"/>
        <v>5</v>
      </c>
      <c r="G29" s="218">
        <f t="shared" si="4"/>
        <v>10</v>
      </c>
    </row>
    <row r="30" spans="1:7" ht="15" x14ac:dyDescent="0.2">
      <c r="A30" s="165">
        <v>18</v>
      </c>
      <c r="B30" s="166" t="s">
        <v>976</v>
      </c>
      <c r="C30" s="167" t="s">
        <v>978</v>
      </c>
      <c r="D30" s="223" t="s">
        <v>156</v>
      </c>
      <c r="E30" s="32" t="s">
        <v>294</v>
      </c>
      <c r="F30" s="218">
        <f t="shared" si="3"/>
        <v>5</v>
      </c>
      <c r="G30" s="218">
        <f t="shared" si="4"/>
        <v>10</v>
      </c>
    </row>
    <row r="31" spans="1:7" ht="15" x14ac:dyDescent="0.2">
      <c r="A31" s="165">
        <v>19</v>
      </c>
      <c r="B31" s="166" t="s">
        <v>976</v>
      </c>
      <c r="C31" s="167" t="s">
        <v>979</v>
      </c>
      <c r="D31" s="223" t="s">
        <v>156</v>
      </c>
      <c r="E31" s="32" t="s">
        <v>294</v>
      </c>
      <c r="F31" s="218">
        <f t="shared" si="3"/>
        <v>5</v>
      </c>
      <c r="G31" s="218">
        <f t="shared" si="4"/>
        <v>10</v>
      </c>
    </row>
    <row r="32" spans="1:7" ht="15" x14ac:dyDescent="0.2">
      <c r="A32" s="165">
        <v>20</v>
      </c>
      <c r="B32" s="166" t="s">
        <v>976</v>
      </c>
      <c r="C32" s="167" t="s">
        <v>980</v>
      </c>
      <c r="D32" s="223" t="s">
        <v>330</v>
      </c>
      <c r="E32" s="32" t="s">
        <v>294</v>
      </c>
      <c r="F32" s="218">
        <f t="shared" si="3"/>
        <v>5</v>
      </c>
      <c r="G32" s="218">
        <f t="shared" si="4"/>
        <v>5</v>
      </c>
    </row>
    <row r="33" spans="1:7" ht="15" x14ac:dyDescent="0.2">
      <c r="A33" s="165">
        <v>21</v>
      </c>
      <c r="B33" s="166" t="s">
        <v>976</v>
      </c>
      <c r="C33" s="167" t="s">
        <v>981</v>
      </c>
      <c r="D33" s="223" t="s">
        <v>156</v>
      </c>
      <c r="E33" s="32" t="s">
        <v>294</v>
      </c>
      <c r="F33" s="218">
        <f t="shared" si="3"/>
        <v>5</v>
      </c>
      <c r="G33" s="218">
        <f t="shared" si="4"/>
        <v>10</v>
      </c>
    </row>
    <row r="34" spans="1:7" ht="15" x14ac:dyDescent="0.2">
      <c r="A34" s="165">
        <v>22</v>
      </c>
      <c r="B34" s="166" t="s">
        <v>976</v>
      </c>
      <c r="C34" s="167" t="s">
        <v>982</v>
      </c>
      <c r="D34" s="223" t="s">
        <v>156</v>
      </c>
      <c r="E34" s="32" t="s">
        <v>294</v>
      </c>
      <c r="F34" s="218">
        <f t="shared" si="3"/>
        <v>5</v>
      </c>
      <c r="G34" s="218">
        <f t="shared" si="4"/>
        <v>10</v>
      </c>
    </row>
    <row r="35" spans="1:7" ht="15" x14ac:dyDescent="0.2">
      <c r="A35" s="165">
        <v>23</v>
      </c>
      <c r="B35" s="166" t="s">
        <v>976</v>
      </c>
      <c r="C35" s="167" t="s">
        <v>983</v>
      </c>
      <c r="D35" s="223" t="s">
        <v>156</v>
      </c>
      <c r="E35" s="32" t="s">
        <v>294</v>
      </c>
      <c r="F35" s="218">
        <f t="shared" si="3"/>
        <v>5</v>
      </c>
      <c r="G35" s="218">
        <f t="shared" si="4"/>
        <v>10</v>
      </c>
    </row>
    <row r="36" spans="1:7" ht="30" x14ac:dyDescent="0.2">
      <c r="A36" s="165">
        <v>24</v>
      </c>
      <c r="B36" s="166" t="s">
        <v>984</v>
      </c>
      <c r="C36" s="167" t="s">
        <v>985</v>
      </c>
      <c r="D36" s="223" t="s">
        <v>156</v>
      </c>
      <c r="E36" s="32" t="s">
        <v>294</v>
      </c>
      <c r="F36" s="218">
        <f t="shared" si="3"/>
        <v>5</v>
      </c>
      <c r="G36" s="218">
        <f t="shared" si="4"/>
        <v>10</v>
      </c>
    </row>
    <row r="37" spans="1:7" ht="30" x14ac:dyDescent="0.2">
      <c r="A37" s="165">
        <v>25</v>
      </c>
      <c r="B37" s="166" t="s">
        <v>984</v>
      </c>
      <c r="C37" s="167" t="s">
        <v>986</v>
      </c>
      <c r="D37" s="223" t="s">
        <v>156</v>
      </c>
      <c r="E37" s="32" t="s">
        <v>294</v>
      </c>
      <c r="F37" s="218">
        <f t="shared" si="3"/>
        <v>5</v>
      </c>
      <c r="G37" s="218">
        <f t="shared" si="4"/>
        <v>10</v>
      </c>
    </row>
    <row r="38" spans="1:7" ht="30" x14ac:dyDescent="0.2">
      <c r="A38" s="165">
        <v>26</v>
      </c>
      <c r="B38" s="166" t="s">
        <v>984</v>
      </c>
      <c r="C38" s="167" t="s">
        <v>987</v>
      </c>
      <c r="D38" s="223" t="s">
        <v>156</v>
      </c>
      <c r="E38" s="32" t="s">
        <v>294</v>
      </c>
      <c r="F38" s="218">
        <f t="shared" si="3"/>
        <v>5</v>
      </c>
      <c r="G38" s="218">
        <f t="shared" si="4"/>
        <v>10</v>
      </c>
    </row>
    <row r="39" spans="1:7" ht="30" x14ac:dyDescent="0.2">
      <c r="A39" s="165">
        <v>27</v>
      </c>
      <c r="B39" s="166" t="s">
        <v>984</v>
      </c>
      <c r="C39" s="167" t="s">
        <v>988</v>
      </c>
      <c r="D39" s="223" t="s">
        <v>156</v>
      </c>
      <c r="E39" s="32" t="s">
        <v>294</v>
      </c>
      <c r="F39" s="218">
        <f t="shared" si="3"/>
        <v>5</v>
      </c>
      <c r="G39" s="218">
        <f t="shared" si="4"/>
        <v>10</v>
      </c>
    </row>
    <row r="40" spans="1:7" ht="30" x14ac:dyDescent="0.2">
      <c r="A40" s="165">
        <v>28</v>
      </c>
      <c r="B40" s="166" t="s">
        <v>984</v>
      </c>
      <c r="C40" s="167" t="s">
        <v>989</v>
      </c>
      <c r="D40" s="223" t="s">
        <v>156</v>
      </c>
      <c r="E40" s="32" t="s">
        <v>294</v>
      </c>
      <c r="F40" s="218">
        <f t="shared" si="3"/>
        <v>5</v>
      </c>
      <c r="G40" s="218">
        <f t="shared" si="4"/>
        <v>10</v>
      </c>
    </row>
    <row r="41" spans="1:7" ht="30" x14ac:dyDescent="0.2">
      <c r="A41" s="165">
        <v>29</v>
      </c>
      <c r="B41" s="166" t="s">
        <v>984</v>
      </c>
      <c r="C41" s="167" t="s">
        <v>990</v>
      </c>
      <c r="D41" s="223" t="s">
        <v>156</v>
      </c>
      <c r="E41" s="32" t="s">
        <v>294</v>
      </c>
      <c r="F41" s="218">
        <f t="shared" si="3"/>
        <v>5</v>
      </c>
      <c r="G41" s="218">
        <f t="shared" si="4"/>
        <v>10</v>
      </c>
    </row>
    <row r="42" spans="1:7" ht="30" x14ac:dyDescent="0.2">
      <c r="A42" s="165">
        <v>30</v>
      </c>
      <c r="B42" s="166" t="s">
        <v>984</v>
      </c>
      <c r="C42" s="167" t="s">
        <v>991</v>
      </c>
      <c r="D42" s="223" t="s">
        <v>156</v>
      </c>
      <c r="E42" s="32" t="s">
        <v>294</v>
      </c>
      <c r="F42" s="218">
        <f t="shared" si="3"/>
        <v>5</v>
      </c>
      <c r="G42" s="218">
        <f t="shared" si="4"/>
        <v>10</v>
      </c>
    </row>
    <row r="43" spans="1:7" ht="30" x14ac:dyDescent="0.2">
      <c r="A43" s="165">
        <v>31</v>
      </c>
      <c r="B43" s="166" t="s">
        <v>984</v>
      </c>
      <c r="C43" s="167" t="s">
        <v>992</v>
      </c>
      <c r="D43" s="223" t="s">
        <v>156</v>
      </c>
      <c r="E43" s="32" t="s">
        <v>294</v>
      </c>
      <c r="F43" s="218">
        <f t="shared" si="3"/>
        <v>5</v>
      </c>
      <c r="G43" s="218">
        <f t="shared" si="4"/>
        <v>10</v>
      </c>
    </row>
    <row r="44" spans="1:7" ht="30" x14ac:dyDescent="0.2">
      <c r="A44" s="165">
        <v>32</v>
      </c>
      <c r="B44" s="166" t="s">
        <v>984</v>
      </c>
      <c r="C44" s="167" t="s">
        <v>993</v>
      </c>
      <c r="D44" s="223" t="s">
        <v>156</v>
      </c>
      <c r="E44" s="32" t="s">
        <v>294</v>
      </c>
      <c r="F44" s="218">
        <f t="shared" si="3"/>
        <v>5</v>
      </c>
      <c r="G44" s="218">
        <f t="shared" si="4"/>
        <v>10</v>
      </c>
    </row>
    <row r="45" spans="1:7" ht="15" x14ac:dyDescent="0.2">
      <c r="A45" s="165">
        <v>33</v>
      </c>
      <c r="B45" s="166" t="s">
        <v>994</v>
      </c>
      <c r="C45" s="167" t="s">
        <v>995</v>
      </c>
      <c r="D45" s="223" t="s">
        <v>156</v>
      </c>
      <c r="E45" s="32" t="s">
        <v>294</v>
      </c>
      <c r="F45" s="218">
        <f t="shared" si="3"/>
        <v>5</v>
      </c>
      <c r="G45" s="218">
        <f t="shared" si="4"/>
        <v>10</v>
      </c>
    </row>
    <row r="46" spans="1:7" ht="15" x14ac:dyDescent="0.2">
      <c r="A46" s="165">
        <v>34</v>
      </c>
      <c r="B46" s="166" t="s">
        <v>994</v>
      </c>
      <c r="C46" s="167" t="s">
        <v>996</v>
      </c>
      <c r="D46" s="223" t="s">
        <v>156</v>
      </c>
      <c r="E46" s="32" t="s">
        <v>294</v>
      </c>
      <c r="F46" s="218">
        <f t="shared" si="3"/>
        <v>5</v>
      </c>
      <c r="G46" s="218">
        <f t="shared" si="4"/>
        <v>10</v>
      </c>
    </row>
    <row r="47" spans="1:7" ht="15" x14ac:dyDescent="0.2">
      <c r="A47" s="165">
        <v>35</v>
      </c>
      <c r="B47" s="166" t="s">
        <v>994</v>
      </c>
      <c r="C47" s="167" t="s">
        <v>997</v>
      </c>
      <c r="D47" s="223" t="s">
        <v>156</v>
      </c>
      <c r="E47" s="32" t="s">
        <v>294</v>
      </c>
      <c r="F47" s="218">
        <f t="shared" si="3"/>
        <v>5</v>
      </c>
      <c r="G47" s="218">
        <f t="shared" si="4"/>
        <v>10</v>
      </c>
    </row>
    <row r="48" spans="1:7" ht="15" x14ac:dyDescent="0.2">
      <c r="A48" s="165">
        <v>36</v>
      </c>
      <c r="B48" s="166" t="s">
        <v>994</v>
      </c>
      <c r="C48" s="167" t="s">
        <v>998</v>
      </c>
      <c r="D48" s="223" t="s">
        <v>156</v>
      </c>
      <c r="E48" s="32" t="s">
        <v>294</v>
      </c>
      <c r="F48" s="218">
        <f t="shared" si="3"/>
        <v>5</v>
      </c>
      <c r="G48" s="218">
        <f t="shared" si="4"/>
        <v>10</v>
      </c>
    </row>
    <row r="49" spans="4:7" ht="13.5" thickBot="1" x14ac:dyDescent="0.25">
      <c r="F49" s="219">
        <f>SUM(F13:F48)</f>
        <v>180</v>
      </c>
      <c r="G49" s="219">
        <f>SUM(G13:G48)</f>
        <v>355</v>
      </c>
    </row>
    <row r="50" spans="4:7" ht="14.25" thickTop="1" thickBot="1" x14ac:dyDescent="0.25">
      <c r="F50" s="31"/>
      <c r="G50" s="38"/>
    </row>
    <row r="51" spans="4:7" ht="28.5" customHeight="1" thickBot="1" x14ac:dyDescent="0.25">
      <c r="D51" s="283" t="s">
        <v>999</v>
      </c>
      <c r="E51" s="283"/>
      <c r="F51" s="284"/>
      <c r="G51" s="220">
        <f>G49/355</f>
        <v>1</v>
      </c>
    </row>
  </sheetData>
  <mergeCells count="5">
    <mergeCell ref="D51:F51"/>
    <mergeCell ref="C3:G10"/>
    <mergeCell ref="A2:G2"/>
    <mergeCell ref="A1:G1"/>
    <mergeCell ref="A3:B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F25"/>
  <sheetViews>
    <sheetView workbookViewId="0">
      <pane ySplit="1" topLeftCell="A2" activePane="bottomLeft" state="frozen"/>
      <selection pane="bottomLeft" activeCell="B32" sqref="B32"/>
    </sheetView>
  </sheetViews>
  <sheetFormatPr defaultRowHeight="15" x14ac:dyDescent="0.25"/>
  <cols>
    <col min="1" max="1" width="9.140625" customWidth="1"/>
    <col min="2" max="2" width="58.5703125" customWidth="1"/>
    <col min="3" max="3" width="11.42578125" customWidth="1"/>
    <col min="4" max="4" width="14.42578125" customWidth="1"/>
    <col min="5" max="5" width="3" customWidth="1"/>
    <col min="6" max="6" width="9.5703125" customWidth="1"/>
  </cols>
  <sheetData>
    <row r="1" spans="1:4" ht="15.75" x14ac:dyDescent="0.25">
      <c r="A1" s="262" t="s">
        <v>49</v>
      </c>
      <c r="B1" s="262"/>
      <c r="C1" s="262"/>
      <c r="D1" s="262"/>
    </row>
    <row r="3" spans="1:4" ht="25.5" x14ac:dyDescent="0.25">
      <c r="A3" s="33" t="s">
        <v>17</v>
      </c>
      <c r="B3" s="33" t="s">
        <v>28</v>
      </c>
      <c r="C3" s="35" t="s">
        <v>16</v>
      </c>
      <c r="D3" s="3" t="s">
        <v>48</v>
      </c>
    </row>
    <row r="4" spans="1:4" ht="15.75" thickBot="1" x14ac:dyDescent="0.3">
      <c r="A4" s="2">
        <v>1</v>
      </c>
      <c r="B4" s="106" t="s">
        <v>29</v>
      </c>
      <c r="C4" s="113">
        <v>30</v>
      </c>
      <c r="D4" s="108">
        <f>SUM(D5:D10)</f>
        <v>27.995073891625616</v>
      </c>
    </row>
    <row r="5" spans="1:4" x14ac:dyDescent="0.25">
      <c r="A5" s="4">
        <v>1.1000000000000001</v>
      </c>
      <c r="B5" s="107" t="s">
        <v>30</v>
      </c>
      <c r="C5" s="114">
        <v>5</v>
      </c>
      <c r="D5" s="7">
        <f>'C.1.1 Acc Payable'!G66*'Addendum C'!C5</f>
        <v>3.8879310344827589</v>
      </c>
    </row>
    <row r="6" spans="1:4" x14ac:dyDescent="0.25">
      <c r="A6" s="4">
        <v>1.2</v>
      </c>
      <c r="B6" s="107" t="s">
        <v>31</v>
      </c>
      <c r="C6" s="114">
        <v>5</v>
      </c>
      <c r="D6" s="8">
        <f>'C1.2 Acc Receivable'!G41*'Addendum C'!C6</f>
        <v>5</v>
      </c>
    </row>
    <row r="7" spans="1:4" x14ac:dyDescent="0.25">
      <c r="A7" s="4">
        <v>1.3</v>
      </c>
      <c r="B7" s="107" t="s">
        <v>32</v>
      </c>
      <c r="C7" s="114">
        <v>5</v>
      </c>
      <c r="D7" s="8">
        <f>C7*'C1.3 Planning&amp;Budgeting'!G95</f>
        <v>4.1071428571428568</v>
      </c>
    </row>
    <row r="8" spans="1:4" x14ac:dyDescent="0.25">
      <c r="A8" s="4">
        <v>1.4</v>
      </c>
      <c r="B8" s="107" t="s">
        <v>33</v>
      </c>
      <c r="C8" s="114">
        <v>5</v>
      </c>
      <c r="D8" s="8">
        <f>C8*'C1.4 GL'!G47</f>
        <v>5</v>
      </c>
    </row>
    <row r="9" spans="1:4" x14ac:dyDescent="0.25">
      <c r="A9" s="4">
        <v>1.5</v>
      </c>
      <c r="B9" s="107" t="s">
        <v>34</v>
      </c>
      <c r="C9" s="114">
        <v>5</v>
      </c>
      <c r="D9" s="8">
        <f>C9*'C1.5 Bank Recon'!G26</f>
        <v>5</v>
      </c>
    </row>
    <row r="10" spans="1:4" ht="15.75" thickBot="1" x14ac:dyDescent="0.3">
      <c r="A10" s="4">
        <v>1.6</v>
      </c>
      <c r="B10" s="107" t="s">
        <v>35</v>
      </c>
      <c r="C10" s="114">
        <v>5</v>
      </c>
      <c r="D10" s="9">
        <f>C10*'C1.6 Cash Management'!G28</f>
        <v>5</v>
      </c>
    </row>
    <row r="11" spans="1:4" ht="15.75" thickBot="1" x14ac:dyDescent="0.3">
      <c r="A11" s="2">
        <v>2</v>
      </c>
      <c r="B11" s="106" t="s">
        <v>37</v>
      </c>
      <c r="C11" s="113">
        <v>20</v>
      </c>
      <c r="D11" s="109">
        <f>SUM(D12:D14)</f>
        <v>20</v>
      </c>
    </row>
    <row r="12" spans="1:4" x14ac:dyDescent="0.25">
      <c r="A12" s="4">
        <v>2.1</v>
      </c>
      <c r="B12" s="107" t="s">
        <v>38</v>
      </c>
      <c r="C12" s="114">
        <v>5</v>
      </c>
      <c r="D12" s="7">
        <f>C12*'C.2.1 Purchasing'!G72</f>
        <v>5</v>
      </c>
    </row>
    <row r="13" spans="1:4" x14ac:dyDescent="0.25">
      <c r="A13" s="4">
        <v>2.2000000000000002</v>
      </c>
      <c r="B13" s="107" t="s">
        <v>39</v>
      </c>
      <c r="C13" s="114">
        <v>5</v>
      </c>
      <c r="D13" s="8">
        <f>C13*'C2.2 Tender&amp;Contract'!G43</f>
        <v>5</v>
      </c>
    </row>
    <row r="14" spans="1:4" ht="15.75" thickBot="1" x14ac:dyDescent="0.3">
      <c r="A14" s="4">
        <v>2.2999999999999998</v>
      </c>
      <c r="B14" s="107" t="s">
        <v>36</v>
      </c>
      <c r="C14" s="114">
        <v>10</v>
      </c>
      <c r="D14" s="9">
        <f>C14*'C2.3 Fixed assets'!G36</f>
        <v>10</v>
      </c>
    </row>
    <row r="15" spans="1:4" ht="15.75" thickBot="1" x14ac:dyDescent="0.3">
      <c r="A15" s="2">
        <v>3</v>
      </c>
      <c r="B15" s="106" t="s">
        <v>40</v>
      </c>
      <c r="C15" s="113">
        <v>30</v>
      </c>
      <c r="D15" s="110">
        <f>SUM(D16:D19)</f>
        <v>30</v>
      </c>
    </row>
    <row r="16" spans="1:4" x14ac:dyDescent="0.25">
      <c r="A16" s="4">
        <v>3.1</v>
      </c>
      <c r="B16" s="107" t="s">
        <v>41</v>
      </c>
      <c r="C16" s="114">
        <v>10</v>
      </c>
      <c r="D16" s="7">
        <f>C16*'C.3.1 Personnel Management'!G75</f>
        <v>10</v>
      </c>
    </row>
    <row r="17" spans="1:6" x14ac:dyDescent="0.25">
      <c r="A17" s="4">
        <v>3.2</v>
      </c>
      <c r="B17" s="107" t="s">
        <v>43</v>
      </c>
      <c r="C17" s="114">
        <v>10</v>
      </c>
      <c r="D17" s="8">
        <f>C17*'C3.2 Payroll Management'!G86</f>
        <v>10</v>
      </c>
    </row>
    <row r="18" spans="1:6" x14ac:dyDescent="0.25">
      <c r="A18" s="4">
        <v>3.3</v>
      </c>
      <c r="B18" s="107" t="s">
        <v>42</v>
      </c>
      <c r="C18" s="114">
        <v>5</v>
      </c>
      <c r="D18" s="8">
        <f>C18*'C3.3 Leave Management'!G27</f>
        <v>5</v>
      </c>
    </row>
    <row r="19" spans="1:6" ht="15.75" thickBot="1" x14ac:dyDescent="0.3">
      <c r="A19" s="4">
        <v>3.4</v>
      </c>
      <c r="B19" s="107" t="s">
        <v>44</v>
      </c>
      <c r="C19" s="114">
        <v>5</v>
      </c>
      <c r="D19" s="9">
        <f>C19*'C3.4 Overtime Management'!G22</f>
        <v>5</v>
      </c>
    </row>
    <row r="20" spans="1:6" x14ac:dyDescent="0.25">
      <c r="A20" s="2">
        <v>4</v>
      </c>
      <c r="B20" s="106" t="s">
        <v>45</v>
      </c>
      <c r="C20" s="113">
        <v>10</v>
      </c>
      <c r="D20" s="111">
        <f>C20*'C.4 General &amp; Technical'!G151</f>
        <v>10</v>
      </c>
    </row>
    <row r="21" spans="1:6" x14ac:dyDescent="0.25">
      <c r="A21" s="49">
        <v>5</v>
      </c>
      <c r="B21" s="106" t="s">
        <v>830</v>
      </c>
      <c r="C21" s="113">
        <v>5</v>
      </c>
      <c r="D21" s="111">
        <f>C21*'C.7 Non-Functional'!G51</f>
        <v>5</v>
      </c>
    </row>
    <row r="22" spans="1:6" x14ac:dyDescent="0.25">
      <c r="A22" s="49">
        <v>6</v>
      </c>
      <c r="B22" s="106" t="s">
        <v>46</v>
      </c>
      <c r="C22" s="113">
        <v>5</v>
      </c>
      <c r="D22" s="111">
        <f>C22*'C.6 Mobility'!G20</f>
        <v>5</v>
      </c>
    </row>
    <row r="23" spans="1:6" ht="15.75" thickBot="1" x14ac:dyDescent="0.3">
      <c r="A23" s="49">
        <v>7</v>
      </c>
      <c r="B23" s="106" t="s">
        <v>47</v>
      </c>
      <c r="C23" s="113">
        <v>5</v>
      </c>
      <c r="D23" s="111">
        <f>C23*'C.7 Portal'!G51</f>
        <v>5</v>
      </c>
    </row>
    <row r="24" spans="1:6" ht="16.5" thickBot="1" x14ac:dyDescent="0.3">
      <c r="A24" s="282" t="s">
        <v>50</v>
      </c>
      <c r="B24" s="282"/>
      <c r="C24" s="112">
        <f>SUM(C20:C23,C15,C11,C4)</f>
        <v>105</v>
      </c>
      <c r="D24" s="11">
        <f>SUM(D20:D23,D15,D11,D4)</f>
        <v>102.99507389162562</v>
      </c>
      <c r="F24" s="168">
        <f>D24/C24</f>
        <v>0.98090546563452974</v>
      </c>
    </row>
    <row r="25" spans="1:6" ht="15.75" thickTop="1" x14ac:dyDescent="0.25"/>
  </sheetData>
  <mergeCells count="2">
    <mergeCell ref="A1:D1"/>
    <mergeCell ref="A24:B2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D8"/>
  <sheetViews>
    <sheetView workbookViewId="0">
      <selection activeCell="I18" sqref="I18"/>
    </sheetView>
  </sheetViews>
  <sheetFormatPr defaultRowHeight="14.25" x14ac:dyDescent="0.2"/>
  <cols>
    <col min="1" max="1" width="9.140625" style="1"/>
    <col min="2" max="2" width="53.140625" style="1" customWidth="1"/>
    <col min="3" max="3" width="13.140625" style="1" customWidth="1"/>
    <col min="4" max="4" width="12.28515625" style="1" customWidth="1"/>
    <col min="5" max="16384" width="9.140625" style="1"/>
  </cols>
  <sheetData>
    <row r="1" spans="1:4" ht="15" x14ac:dyDescent="0.2">
      <c r="A1" s="262" t="s">
        <v>52</v>
      </c>
      <c r="B1" s="262"/>
      <c r="C1" s="262"/>
      <c r="D1" s="262"/>
    </row>
    <row r="3" spans="1:4" ht="24.75" customHeight="1" x14ac:dyDescent="0.2">
      <c r="A3" s="33" t="s">
        <v>17</v>
      </c>
      <c r="B3" s="33" t="s">
        <v>24</v>
      </c>
      <c r="C3" s="3" t="s">
        <v>16</v>
      </c>
      <c r="D3" s="3" t="s">
        <v>48</v>
      </c>
    </row>
    <row r="4" spans="1:4" ht="27" customHeight="1" x14ac:dyDescent="0.2">
      <c r="A4" s="4">
        <v>1</v>
      </c>
      <c r="B4" s="5" t="s">
        <v>25</v>
      </c>
      <c r="C4" s="6">
        <v>40</v>
      </c>
      <c r="D4" s="20"/>
    </row>
    <row r="5" spans="1:4" ht="27" customHeight="1" x14ac:dyDescent="0.2">
      <c r="A5" s="4">
        <v>3</v>
      </c>
      <c r="B5" s="5" t="s">
        <v>26</v>
      </c>
      <c r="C5" s="6">
        <v>30</v>
      </c>
      <c r="D5" s="20"/>
    </row>
    <row r="6" spans="1:4" ht="27" customHeight="1" x14ac:dyDescent="0.2">
      <c r="A6" s="4">
        <v>4</v>
      </c>
      <c r="B6" s="5" t="s">
        <v>27</v>
      </c>
      <c r="C6" s="6">
        <v>30</v>
      </c>
      <c r="D6" s="20"/>
    </row>
    <row r="7" spans="1:4" ht="15" thickBot="1" x14ac:dyDescent="0.25">
      <c r="A7" s="282" t="s">
        <v>51</v>
      </c>
      <c r="B7" s="282"/>
      <c r="C7" s="11">
        <f>SUM(C4:C6)</f>
        <v>100</v>
      </c>
      <c r="D7" s="11">
        <f>SUM(D4:D6)</f>
        <v>0</v>
      </c>
    </row>
    <row r="8" spans="1:4" ht="15" thickTop="1" x14ac:dyDescent="0.2"/>
  </sheetData>
  <mergeCells count="2">
    <mergeCell ref="A7:B7"/>
    <mergeCell ref="A1:D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I66"/>
  <sheetViews>
    <sheetView workbookViewId="0">
      <pane ySplit="2" topLeftCell="A6" activePane="bottomLeft" state="frozen"/>
      <selection pane="bottomLeft" activeCell="C36" sqref="C36"/>
    </sheetView>
  </sheetViews>
  <sheetFormatPr defaultRowHeight="12.75" x14ac:dyDescent="0.2"/>
  <cols>
    <col min="1" max="1" width="11.28515625" style="10" customWidth="1"/>
    <col min="2" max="2" width="14.42578125" style="10" customWidth="1"/>
    <col min="3" max="3" width="73.42578125" style="10" customWidth="1"/>
    <col min="4" max="5" width="9.140625" style="10"/>
    <col min="6" max="6" width="11" style="10" customWidth="1"/>
    <col min="7" max="7" width="17.7109375" style="10" customWidth="1"/>
    <col min="8" max="16384" width="9.140625" style="10"/>
  </cols>
  <sheetData>
    <row r="1" spans="1:7" ht="15" customHeight="1" x14ac:dyDescent="0.2">
      <c r="A1" s="289" t="s">
        <v>304</v>
      </c>
      <c r="B1" s="289"/>
      <c r="C1" s="289"/>
      <c r="D1" s="289"/>
      <c r="E1" s="289"/>
      <c r="F1" s="289"/>
      <c r="G1" s="289"/>
    </row>
    <row r="2" spans="1:7" ht="12.75" customHeight="1" x14ac:dyDescent="0.2">
      <c r="A2" s="288" t="s">
        <v>374</v>
      </c>
      <c r="B2" s="288"/>
      <c r="C2" s="288"/>
      <c r="D2" s="288"/>
      <c r="E2" s="288"/>
      <c r="F2" s="288"/>
      <c r="G2" s="288"/>
    </row>
    <row r="3" spans="1:7" ht="24" customHeight="1" x14ac:dyDescent="0.2">
      <c r="A3" s="285" t="s">
        <v>299</v>
      </c>
      <c r="B3" s="285"/>
      <c r="C3" s="286"/>
      <c r="D3" s="287"/>
      <c r="E3" s="287"/>
      <c r="F3" s="287"/>
      <c r="G3" s="287"/>
    </row>
    <row r="4" spans="1:7" x14ac:dyDescent="0.2">
      <c r="A4" s="21" t="s">
        <v>303</v>
      </c>
      <c r="B4" s="21" t="s">
        <v>302</v>
      </c>
      <c r="C4" s="286"/>
      <c r="D4" s="287"/>
      <c r="E4" s="287"/>
      <c r="F4" s="287"/>
      <c r="G4" s="287"/>
    </row>
    <row r="5" spans="1:7" x14ac:dyDescent="0.2">
      <c r="A5" s="6" t="s">
        <v>294</v>
      </c>
      <c r="B5" s="22">
        <v>5</v>
      </c>
      <c r="C5" s="286"/>
      <c r="D5" s="287"/>
      <c r="E5" s="287"/>
      <c r="F5" s="287"/>
      <c r="G5" s="287"/>
    </row>
    <row r="6" spans="1:7" x14ac:dyDescent="0.2">
      <c r="A6" s="6" t="s">
        <v>295</v>
      </c>
      <c r="B6" s="22">
        <v>4</v>
      </c>
      <c r="C6" s="286"/>
      <c r="D6" s="287"/>
      <c r="E6" s="287"/>
      <c r="F6" s="287"/>
      <c r="G6" s="287"/>
    </row>
    <row r="7" spans="1:7" x14ac:dyDescent="0.2">
      <c r="A7" s="6" t="s">
        <v>296</v>
      </c>
      <c r="B7" s="22">
        <v>3</v>
      </c>
      <c r="C7" s="286"/>
      <c r="D7" s="287"/>
      <c r="E7" s="287"/>
      <c r="F7" s="287"/>
      <c r="G7" s="287"/>
    </row>
    <row r="8" spans="1:7" x14ac:dyDescent="0.2">
      <c r="A8" s="6" t="s">
        <v>156</v>
      </c>
      <c r="B8" s="22">
        <v>2</v>
      </c>
      <c r="C8" s="286"/>
      <c r="D8" s="287"/>
      <c r="E8" s="287"/>
      <c r="F8" s="287"/>
      <c r="G8" s="287"/>
    </row>
    <row r="9" spans="1:7" x14ac:dyDescent="0.2">
      <c r="A9" s="6" t="s">
        <v>297</v>
      </c>
      <c r="B9" s="22">
        <v>1</v>
      </c>
      <c r="C9" s="286"/>
      <c r="D9" s="287"/>
      <c r="E9" s="287"/>
      <c r="F9" s="287"/>
      <c r="G9" s="287"/>
    </row>
    <row r="10" spans="1:7" x14ac:dyDescent="0.2">
      <c r="A10" s="6" t="s">
        <v>298</v>
      </c>
      <c r="B10" s="22">
        <v>0</v>
      </c>
      <c r="C10" s="286"/>
      <c r="D10" s="287"/>
      <c r="E10" s="287"/>
      <c r="F10" s="287"/>
      <c r="G10" s="287"/>
    </row>
    <row r="12" spans="1:7" ht="51" x14ac:dyDescent="0.2">
      <c r="A12" s="25" t="s">
        <v>144</v>
      </c>
      <c r="B12" s="26" t="s">
        <v>145</v>
      </c>
      <c r="C12" s="26" t="s">
        <v>146</v>
      </c>
      <c r="D12" s="25" t="s">
        <v>147</v>
      </c>
      <c r="E12" s="25" t="s">
        <v>303</v>
      </c>
      <c r="F12" s="174" t="s">
        <v>301</v>
      </c>
      <c r="G12" s="174" t="s">
        <v>316</v>
      </c>
    </row>
    <row r="13" spans="1:7" ht="51" x14ac:dyDescent="0.2">
      <c r="A13" s="19">
        <v>1</v>
      </c>
      <c r="B13" s="28" t="s">
        <v>317</v>
      </c>
      <c r="C13" s="29" t="s">
        <v>318</v>
      </c>
      <c r="D13" s="30" t="s">
        <v>150</v>
      </c>
      <c r="E13" s="32" t="s">
        <v>156</v>
      </c>
      <c r="F13" s="218">
        <f>VLOOKUP(E13,$A$5:$B$10,2,FALSE)</f>
        <v>2</v>
      </c>
      <c r="G13" s="218">
        <f>IF(D13="H",F13*3,IF(D13="M",F13*2,IF(D13="L",F13*1)))</f>
        <v>6</v>
      </c>
    </row>
    <row r="14" spans="1:7" ht="25.5" x14ac:dyDescent="0.2">
      <c r="A14" s="19">
        <v>2</v>
      </c>
      <c r="B14" s="28" t="s">
        <v>317</v>
      </c>
      <c r="C14" s="29" t="s">
        <v>319</v>
      </c>
      <c r="D14" s="30" t="s">
        <v>150</v>
      </c>
      <c r="E14" s="32" t="s">
        <v>294</v>
      </c>
      <c r="F14" s="218">
        <f t="shared" ref="F14:F63" si="0">VLOOKUP(E14,$A$5:$B$10,2,FALSE)</f>
        <v>5</v>
      </c>
      <c r="G14" s="218">
        <f t="shared" ref="G14:G63" si="1">IF(D14="H",F14*3,IF(D14="M",F14*2,IF(D14="L",F14*1)))</f>
        <v>15</v>
      </c>
    </row>
    <row r="15" spans="1:7" ht="38.25" x14ac:dyDescent="0.2">
      <c r="A15" s="19">
        <v>3</v>
      </c>
      <c r="B15" s="28" t="s">
        <v>317</v>
      </c>
      <c r="C15" s="29" t="s">
        <v>320</v>
      </c>
      <c r="D15" s="30" t="s">
        <v>156</v>
      </c>
      <c r="E15" s="32" t="s">
        <v>294</v>
      </c>
      <c r="F15" s="218">
        <f t="shared" si="0"/>
        <v>5</v>
      </c>
      <c r="G15" s="218">
        <f t="shared" si="1"/>
        <v>10</v>
      </c>
    </row>
    <row r="16" spans="1:7" ht="38.25" x14ac:dyDescent="0.2">
      <c r="A16" s="19">
        <v>4</v>
      </c>
      <c r="B16" s="28" t="s">
        <v>317</v>
      </c>
      <c r="C16" s="29" t="s">
        <v>321</v>
      </c>
      <c r="D16" s="30" t="s">
        <v>156</v>
      </c>
      <c r="E16" s="32" t="s">
        <v>294</v>
      </c>
      <c r="F16" s="218">
        <f t="shared" si="0"/>
        <v>5</v>
      </c>
      <c r="G16" s="218">
        <f t="shared" si="1"/>
        <v>10</v>
      </c>
    </row>
    <row r="17" spans="1:7" ht="38.25" x14ac:dyDescent="0.2">
      <c r="A17" s="19">
        <v>5</v>
      </c>
      <c r="B17" s="28" t="s">
        <v>317</v>
      </c>
      <c r="C17" s="29" t="s">
        <v>322</v>
      </c>
      <c r="D17" s="30" t="s">
        <v>156</v>
      </c>
      <c r="E17" s="32" t="s">
        <v>298</v>
      </c>
      <c r="F17" s="218">
        <f t="shared" si="0"/>
        <v>0</v>
      </c>
      <c r="G17" s="218">
        <f t="shared" si="1"/>
        <v>0</v>
      </c>
    </row>
    <row r="18" spans="1:7" ht="51" x14ac:dyDescent="0.2">
      <c r="A18" s="19">
        <v>6</v>
      </c>
      <c r="B18" s="28" t="s">
        <v>323</v>
      </c>
      <c r="C18" s="29" t="s">
        <v>324</v>
      </c>
      <c r="D18" s="30" t="s">
        <v>156</v>
      </c>
      <c r="E18" s="32" t="s">
        <v>294</v>
      </c>
      <c r="F18" s="218">
        <f t="shared" si="0"/>
        <v>5</v>
      </c>
      <c r="G18" s="218">
        <f t="shared" si="1"/>
        <v>10</v>
      </c>
    </row>
    <row r="19" spans="1:7" ht="51" x14ac:dyDescent="0.2">
      <c r="A19" s="19">
        <v>7</v>
      </c>
      <c r="B19" s="28" t="s">
        <v>323</v>
      </c>
      <c r="C19" s="29" t="s">
        <v>325</v>
      </c>
      <c r="D19" s="30" t="s">
        <v>150</v>
      </c>
      <c r="E19" s="32" t="s">
        <v>294</v>
      </c>
      <c r="F19" s="218">
        <f t="shared" si="0"/>
        <v>5</v>
      </c>
      <c r="G19" s="218">
        <f t="shared" si="1"/>
        <v>15</v>
      </c>
    </row>
    <row r="20" spans="1:7" ht="51" x14ac:dyDescent="0.2">
      <c r="A20" s="19">
        <v>8</v>
      </c>
      <c r="B20" s="28" t="s">
        <v>323</v>
      </c>
      <c r="C20" s="29" t="s">
        <v>326</v>
      </c>
      <c r="D20" s="30" t="s">
        <v>156</v>
      </c>
      <c r="E20" s="32" t="s">
        <v>294</v>
      </c>
      <c r="F20" s="218">
        <f t="shared" si="0"/>
        <v>5</v>
      </c>
      <c r="G20" s="218">
        <f t="shared" si="1"/>
        <v>10</v>
      </c>
    </row>
    <row r="21" spans="1:7" ht="51" x14ac:dyDescent="0.2">
      <c r="A21" s="19">
        <v>9</v>
      </c>
      <c r="B21" s="28" t="s">
        <v>323</v>
      </c>
      <c r="C21" s="29" t="s">
        <v>327</v>
      </c>
      <c r="D21" s="30" t="s">
        <v>156</v>
      </c>
      <c r="E21" s="32" t="s">
        <v>294</v>
      </c>
      <c r="F21" s="218">
        <f t="shared" si="0"/>
        <v>5</v>
      </c>
      <c r="G21" s="218">
        <f t="shared" si="1"/>
        <v>10</v>
      </c>
    </row>
    <row r="22" spans="1:7" ht="51" x14ac:dyDescent="0.2">
      <c r="A22" s="19">
        <v>10</v>
      </c>
      <c r="B22" s="28" t="s">
        <v>323</v>
      </c>
      <c r="C22" s="29" t="s">
        <v>328</v>
      </c>
      <c r="D22" s="30" t="s">
        <v>156</v>
      </c>
      <c r="E22" s="32" t="s">
        <v>294</v>
      </c>
      <c r="F22" s="218">
        <f t="shared" si="0"/>
        <v>5</v>
      </c>
      <c r="G22" s="218">
        <f t="shared" si="1"/>
        <v>10</v>
      </c>
    </row>
    <row r="23" spans="1:7" ht="51" x14ac:dyDescent="0.2">
      <c r="A23" s="19">
        <v>11</v>
      </c>
      <c r="B23" s="28" t="s">
        <v>323</v>
      </c>
      <c r="C23" s="29" t="s">
        <v>329</v>
      </c>
      <c r="D23" s="30" t="s">
        <v>330</v>
      </c>
      <c r="E23" s="32" t="s">
        <v>294</v>
      </c>
      <c r="F23" s="218">
        <f t="shared" si="0"/>
        <v>5</v>
      </c>
      <c r="G23" s="218">
        <f t="shared" si="1"/>
        <v>5</v>
      </c>
    </row>
    <row r="24" spans="1:7" ht="51" x14ac:dyDescent="0.2">
      <c r="A24" s="19">
        <v>12</v>
      </c>
      <c r="B24" s="28" t="s">
        <v>323</v>
      </c>
      <c r="C24" s="29" t="s">
        <v>331</v>
      </c>
      <c r="D24" s="30" t="s">
        <v>156</v>
      </c>
      <c r="E24" s="32" t="s">
        <v>294</v>
      </c>
      <c r="F24" s="218">
        <f t="shared" si="0"/>
        <v>5</v>
      </c>
      <c r="G24" s="218">
        <f t="shared" si="1"/>
        <v>10</v>
      </c>
    </row>
    <row r="25" spans="1:7" ht="51" x14ac:dyDescent="0.2">
      <c r="A25" s="19">
        <v>13</v>
      </c>
      <c r="B25" s="28" t="s">
        <v>323</v>
      </c>
      <c r="C25" s="29" t="s">
        <v>332</v>
      </c>
      <c r="D25" s="30" t="s">
        <v>156</v>
      </c>
      <c r="E25" s="32" t="s">
        <v>294</v>
      </c>
      <c r="F25" s="218">
        <f t="shared" si="0"/>
        <v>5</v>
      </c>
      <c r="G25" s="218">
        <f t="shared" si="1"/>
        <v>10</v>
      </c>
    </row>
    <row r="26" spans="1:7" ht="51" x14ac:dyDescent="0.2">
      <c r="A26" s="19">
        <v>14</v>
      </c>
      <c r="B26" s="28" t="s">
        <v>323</v>
      </c>
      <c r="C26" s="29" t="s">
        <v>333</v>
      </c>
      <c r="D26" s="30" t="s">
        <v>156</v>
      </c>
      <c r="E26" s="32" t="s">
        <v>294</v>
      </c>
      <c r="F26" s="218">
        <f t="shared" si="0"/>
        <v>5</v>
      </c>
      <c r="G26" s="218">
        <f t="shared" si="1"/>
        <v>10</v>
      </c>
    </row>
    <row r="27" spans="1:7" ht="51" x14ac:dyDescent="0.2">
      <c r="A27" s="19">
        <v>15</v>
      </c>
      <c r="B27" s="28" t="s">
        <v>323</v>
      </c>
      <c r="C27" s="29" t="s">
        <v>334</v>
      </c>
      <c r="D27" s="30" t="s">
        <v>150</v>
      </c>
      <c r="E27" s="32" t="s">
        <v>294</v>
      </c>
      <c r="F27" s="218">
        <f t="shared" si="0"/>
        <v>5</v>
      </c>
      <c r="G27" s="218">
        <f t="shared" si="1"/>
        <v>15</v>
      </c>
    </row>
    <row r="28" spans="1:7" ht="51" x14ac:dyDescent="0.2">
      <c r="A28" s="19">
        <v>16</v>
      </c>
      <c r="B28" s="28" t="s">
        <v>323</v>
      </c>
      <c r="C28" s="29" t="s">
        <v>335</v>
      </c>
      <c r="D28" s="30" t="s">
        <v>156</v>
      </c>
      <c r="E28" s="32" t="s">
        <v>294</v>
      </c>
      <c r="F28" s="218">
        <f t="shared" si="0"/>
        <v>5</v>
      </c>
      <c r="G28" s="218">
        <f t="shared" si="1"/>
        <v>10</v>
      </c>
    </row>
    <row r="29" spans="1:7" ht="38.25" x14ac:dyDescent="0.2">
      <c r="A29" s="19">
        <v>17</v>
      </c>
      <c r="B29" s="28" t="s">
        <v>336</v>
      </c>
      <c r="C29" s="29" t="s">
        <v>337</v>
      </c>
      <c r="D29" s="30" t="s">
        <v>150</v>
      </c>
      <c r="E29" s="32" t="s">
        <v>294</v>
      </c>
      <c r="F29" s="218">
        <f t="shared" si="0"/>
        <v>5</v>
      </c>
      <c r="G29" s="218">
        <f t="shared" si="1"/>
        <v>15</v>
      </c>
    </row>
    <row r="30" spans="1:7" ht="63.75" x14ac:dyDescent="0.2">
      <c r="A30" s="19">
        <v>18</v>
      </c>
      <c r="B30" s="28" t="s">
        <v>336</v>
      </c>
      <c r="C30" s="29" t="s">
        <v>338</v>
      </c>
      <c r="D30" s="30" t="s">
        <v>150</v>
      </c>
      <c r="E30" s="32" t="s">
        <v>294</v>
      </c>
      <c r="F30" s="218">
        <f t="shared" si="0"/>
        <v>5</v>
      </c>
      <c r="G30" s="218">
        <f t="shared" si="1"/>
        <v>15</v>
      </c>
    </row>
    <row r="31" spans="1:7" ht="38.25" x14ac:dyDescent="0.2">
      <c r="A31" s="19">
        <v>19</v>
      </c>
      <c r="B31" s="28" t="s">
        <v>336</v>
      </c>
      <c r="C31" s="29" t="s">
        <v>339</v>
      </c>
      <c r="D31" s="30" t="s">
        <v>150</v>
      </c>
      <c r="E31" s="32" t="s">
        <v>294</v>
      </c>
      <c r="F31" s="218">
        <f t="shared" si="0"/>
        <v>5</v>
      </c>
      <c r="G31" s="218">
        <f t="shared" si="1"/>
        <v>15</v>
      </c>
    </row>
    <row r="32" spans="1:7" ht="38.25" x14ac:dyDescent="0.2">
      <c r="A32" s="19">
        <v>20</v>
      </c>
      <c r="B32" s="28" t="s">
        <v>336</v>
      </c>
      <c r="C32" s="29" t="s">
        <v>340</v>
      </c>
      <c r="D32" s="30" t="s">
        <v>150</v>
      </c>
      <c r="E32" s="32" t="s">
        <v>294</v>
      </c>
      <c r="F32" s="218">
        <f t="shared" si="0"/>
        <v>5</v>
      </c>
      <c r="G32" s="218">
        <f t="shared" si="1"/>
        <v>15</v>
      </c>
    </row>
    <row r="33" spans="1:7" ht="38.25" x14ac:dyDescent="0.2">
      <c r="A33" s="19">
        <v>21</v>
      </c>
      <c r="B33" s="28" t="s">
        <v>336</v>
      </c>
      <c r="C33" s="29" t="s">
        <v>341</v>
      </c>
      <c r="D33" s="30" t="s">
        <v>150</v>
      </c>
      <c r="E33" s="32" t="s">
        <v>294</v>
      </c>
      <c r="F33" s="218">
        <f t="shared" si="0"/>
        <v>5</v>
      </c>
      <c r="G33" s="218">
        <f t="shared" si="1"/>
        <v>15</v>
      </c>
    </row>
    <row r="34" spans="1:7" ht="38.25" x14ac:dyDescent="0.2">
      <c r="A34" s="19">
        <v>22</v>
      </c>
      <c r="B34" s="28" t="s">
        <v>336</v>
      </c>
      <c r="C34" s="29" t="s">
        <v>342</v>
      </c>
      <c r="D34" s="30" t="s">
        <v>150</v>
      </c>
      <c r="E34" s="32" t="s">
        <v>294</v>
      </c>
      <c r="F34" s="218">
        <f t="shared" si="0"/>
        <v>5</v>
      </c>
      <c r="G34" s="218">
        <f t="shared" si="1"/>
        <v>15</v>
      </c>
    </row>
    <row r="35" spans="1:7" ht="38.25" x14ac:dyDescent="0.2">
      <c r="A35" s="19">
        <v>23</v>
      </c>
      <c r="B35" s="28" t="s">
        <v>336</v>
      </c>
      <c r="C35" s="29" t="s">
        <v>343</v>
      </c>
      <c r="D35" s="30" t="s">
        <v>150</v>
      </c>
      <c r="E35" s="32" t="s">
        <v>294</v>
      </c>
      <c r="F35" s="218">
        <f t="shared" si="0"/>
        <v>5</v>
      </c>
      <c r="G35" s="218">
        <f t="shared" si="1"/>
        <v>15</v>
      </c>
    </row>
    <row r="36" spans="1:7" ht="38.25" x14ac:dyDescent="0.2">
      <c r="A36" s="19">
        <v>24</v>
      </c>
      <c r="B36" s="28" t="s">
        <v>336</v>
      </c>
      <c r="C36" s="29" t="s">
        <v>1035</v>
      </c>
      <c r="D36" s="30" t="s">
        <v>150</v>
      </c>
      <c r="E36" s="32" t="s">
        <v>294</v>
      </c>
      <c r="F36" s="218">
        <f t="shared" si="0"/>
        <v>5</v>
      </c>
      <c r="G36" s="218">
        <f t="shared" si="1"/>
        <v>15</v>
      </c>
    </row>
    <row r="37" spans="1:7" ht="38.25" x14ac:dyDescent="0.2">
      <c r="A37" s="19">
        <v>25</v>
      </c>
      <c r="B37" s="28" t="s">
        <v>336</v>
      </c>
      <c r="C37" s="29" t="s">
        <v>344</v>
      </c>
      <c r="D37" s="30" t="s">
        <v>150</v>
      </c>
      <c r="E37" s="32" t="s">
        <v>294</v>
      </c>
      <c r="F37" s="218">
        <f t="shared" si="0"/>
        <v>5</v>
      </c>
      <c r="G37" s="218">
        <f t="shared" si="1"/>
        <v>15</v>
      </c>
    </row>
    <row r="38" spans="1:7" ht="38.25" x14ac:dyDescent="0.2">
      <c r="A38" s="19">
        <v>26</v>
      </c>
      <c r="B38" s="28" t="s">
        <v>336</v>
      </c>
      <c r="C38" s="29" t="s">
        <v>345</v>
      </c>
      <c r="D38" s="30" t="s">
        <v>156</v>
      </c>
      <c r="E38" s="32" t="s">
        <v>294</v>
      </c>
      <c r="F38" s="218">
        <f t="shared" si="0"/>
        <v>5</v>
      </c>
      <c r="G38" s="218">
        <f t="shared" si="1"/>
        <v>10</v>
      </c>
    </row>
    <row r="39" spans="1:7" ht="38.25" x14ac:dyDescent="0.2">
      <c r="A39" s="19">
        <v>27</v>
      </c>
      <c r="B39" s="28" t="s">
        <v>336</v>
      </c>
      <c r="C39" s="29" t="s">
        <v>346</v>
      </c>
      <c r="D39" s="30" t="s">
        <v>150</v>
      </c>
      <c r="E39" s="32" t="s">
        <v>294</v>
      </c>
      <c r="F39" s="218">
        <f t="shared" si="0"/>
        <v>5</v>
      </c>
      <c r="G39" s="218">
        <f t="shared" si="1"/>
        <v>15</v>
      </c>
    </row>
    <row r="40" spans="1:7" ht="38.25" x14ac:dyDescent="0.2">
      <c r="A40" s="19">
        <v>28</v>
      </c>
      <c r="B40" s="28" t="s">
        <v>336</v>
      </c>
      <c r="C40" s="29" t="s">
        <v>347</v>
      </c>
      <c r="D40" s="30" t="s">
        <v>150</v>
      </c>
      <c r="E40" s="32" t="s">
        <v>294</v>
      </c>
      <c r="F40" s="218">
        <f t="shared" si="0"/>
        <v>5</v>
      </c>
      <c r="G40" s="218">
        <f t="shared" si="1"/>
        <v>15</v>
      </c>
    </row>
    <row r="41" spans="1:7" ht="38.25" x14ac:dyDescent="0.2">
      <c r="A41" s="19">
        <v>29</v>
      </c>
      <c r="B41" s="28" t="s">
        <v>336</v>
      </c>
      <c r="C41" s="29" t="s">
        <v>348</v>
      </c>
      <c r="D41" s="30" t="s">
        <v>156</v>
      </c>
      <c r="E41" s="32" t="s">
        <v>294</v>
      </c>
      <c r="F41" s="218">
        <f t="shared" si="0"/>
        <v>5</v>
      </c>
      <c r="G41" s="218">
        <f t="shared" si="1"/>
        <v>10</v>
      </c>
    </row>
    <row r="42" spans="1:7" ht="38.25" x14ac:dyDescent="0.2">
      <c r="A42" s="19">
        <v>30</v>
      </c>
      <c r="B42" s="28" t="s">
        <v>336</v>
      </c>
      <c r="C42" s="29" t="s">
        <v>349</v>
      </c>
      <c r="D42" s="30" t="s">
        <v>330</v>
      </c>
      <c r="E42" s="32" t="s">
        <v>294</v>
      </c>
      <c r="F42" s="218">
        <f t="shared" si="0"/>
        <v>5</v>
      </c>
      <c r="G42" s="218">
        <f t="shared" si="1"/>
        <v>5</v>
      </c>
    </row>
    <row r="43" spans="1:7" ht="38.25" x14ac:dyDescent="0.2">
      <c r="A43" s="19">
        <v>31</v>
      </c>
      <c r="B43" s="28" t="s">
        <v>336</v>
      </c>
      <c r="C43" s="29" t="s">
        <v>350</v>
      </c>
      <c r="D43" s="30" t="s">
        <v>156</v>
      </c>
      <c r="E43" s="32" t="s">
        <v>294</v>
      </c>
      <c r="F43" s="218">
        <f t="shared" si="0"/>
        <v>5</v>
      </c>
      <c r="G43" s="218">
        <f t="shared" si="1"/>
        <v>10</v>
      </c>
    </row>
    <row r="44" spans="1:7" ht="38.25" x14ac:dyDescent="0.2">
      <c r="A44" s="19">
        <v>32</v>
      </c>
      <c r="B44" s="28" t="s">
        <v>336</v>
      </c>
      <c r="C44" s="29" t="s">
        <v>351</v>
      </c>
      <c r="D44" s="30" t="s">
        <v>156</v>
      </c>
      <c r="E44" s="32" t="s">
        <v>294</v>
      </c>
      <c r="F44" s="218">
        <f t="shared" si="0"/>
        <v>5</v>
      </c>
      <c r="G44" s="218">
        <f t="shared" si="1"/>
        <v>10</v>
      </c>
    </row>
    <row r="45" spans="1:7" ht="38.25" x14ac:dyDescent="0.2">
      <c r="A45" s="19">
        <v>33</v>
      </c>
      <c r="B45" s="28" t="s">
        <v>336</v>
      </c>
      <c r="C45" s="29" t="s">
        <v>352</v>
      </c>
      <c r="D45" s="30" t="s">
        <v>150</v>
      </c>
      <c r="E45" s="32" t="s">
        <v>294</v>
      </c>
      <c r="F45" s="218">
        <f t="shared" si="0"/>
        <v>5</v>
      </c>
      <c r="G45" s="218">
        <f t="shared" si="1"/>
        <v>15</v>
      </c>
    </row>
    <row r="46" spans="1:7" ht="25.5" x14ac:dyDescent="0.2">
      <c r="A46" s="19">
        <v>34</v>
      </c>
      <c r="B46" s="28" t="s">
        <v>353</v>
      </c>
      <c r="C46" s="29" t="s">
        <v>354</v>
      </c>
      <c r="D46" s="30" t="s">
        <v>156</v>
      </c>
      <c r="E46" s="32" t="s">
        <v>294</v>
      </c>
      <c r="F46" s="218">
        <f t="shared" si="0"/>
        <v>5</v>
      </c>
      <c r="G46" s="218">
        <f t="shared" si="1"/>
        <v>10</v>
      </c>
    </row>
    <row r="47" spans="1:7" ht="25.5" x14ac:dyDescent="0.2">
      <c r="A47" s="19">
        <v>35</v>
      </c>
      <c r="B47" s="28" t="s">
        <v>353</v>
      </c>
      <c r="C47" s="29" t="s">
        <v>355</v>
      </c>
      <c r="D47" s="30" t="s">
        <v>156</v>
      </c>
      <c r="E47" s="32" t="s">
        <v>294</v>
      </c>
      <c r="F47" s="218">
        <f t="shared" si="0"/>
        <v>5</v>
      </c>
      <c r="G47" s="218">
        <f t="shared" si="1"/>
        <v>10</v>
      </c>
    </row>
    <row r="48" spans="1:7" ht="25.5" x14ac:dyDescent="0.2">
      <c r="A48" s="19">
        <v>36</v>
      </c>
      <c r="B48" s="28" t="s">
        <v>353</v>
      </c>
      <c r="C48" s="29" t="s">
        <v>356</v>
      </c>
      <c r="D48" s="30" t="s">
        <v>156</v>
      </c>
      <c r="E48" s="32" t="s">
        <v>294</v>
      </c>
      <c r="F48" s="218">
        <f t="shared" si="0"/>
        <v>5</v>
      </c>
      <c r="G48" s="218">
        <f t="shared" si="1"/>
        <v>10</v>
      </c>
    </row>
    <row r="49" spans="1:9" ht="25.5" x14ac:dyDescent="0.2">
      <c r="A49" s="19">
        <v>37</v>
      </c>
      <c r="B49" s="28" t="s">
        <v>353</v>
      </c>
      <c r="C49" s="29" t="s">
        <v>357</v>
      </c>
      <c r="D49" s="30" t="s">
        <v>156</v>
      </c>
      <c r="E49" s="32" t="s">
        <v>294</v>
      </c>
      <c r="F49" s="218">
        <f t="shared" si="0"/>
        <v>5</v>
      </c>
      <c r="G49" s="218">
        <f t="shared" si="1"/>
        <v>10</v>
      </c>
    </row>
    <row r="50" spans="1:9" ht="25.5" x14ac:dyDescent="0.2">
      <c r="A50" s="19">
        <v>38</v>
      </c>
      <c r="B50" s="28" t="s">
        <v>353</v>
      </c>
      <c r="C50" s="29" t="s">
        <v>358</v>
      </c>
      <c r="D50" s="30" t="s">
        <v>156</v>
      </c>
      <c r="E50" s="32" t="s">
        <v>294</v>
      </c>
      <c r="F50" s="218">
        <f t="shared" si="0"/>
        <v>5</v>
      </c>
      <c r="G50" s="218">
        <f t="shared" si="1"/>
        <v>10</v>
      </c>
    </row>
    <row r="51" spans="1:9" ht="25.5" x14ac:dyDescent="0.2">
      <c r="A51" s="19">
        <v>39</v>
      </c>
      <c r="B51" s="28" t="s">
        <v>353</v>
      </c>
      <c r="C51" s="29" t="s">
        <v>359</v>
      </c>
      <c r="D51" s="30" t="s">
        <v>156</v>
      </c>
      <c r="E51" s="32" t="s">
        <v>294</v>
      </c>
      <c r="F51" s="218">
        <f t="shared" si="0"/>
        <v>5</v>
      </c>
      <c r="G51" s="218">
        <f t="shared" si="1"/>
        <v>10</v>
      </c>
    </row>
    <row r="52" spans="1:9" ht="25.5" x14ac:dyDescent="0.2">
      <c r="A52" s="19">
        <v>40</v>
      </c>
      <c r="B52" s="28" t="s">
        <v>353</v>
      </c>
      <c r="C52" s="29" t="s">
        <v>360</v>
      </c>
      <c r="D52" s="30" t="s">
        <v>156</v>
      </c>
      <c r="E52" s="32" t="s">
        <v>294</v>
      </c>
      <c r="F52" s="218">
        <f t="shared" si="0"/>
        <v>5</v>
      </c>
      <c r="G52" s="218">
        <f t="shared" si="1"/>
        <v>10</v>
      </c>
    </row>
    <row r="53" spans="1:9" ht="25.5" x14ac:dyDescent="0.2">
      <c r="A53" s="19">
        <v>41</v>
      </c>
      <c r="B53" s="28" t="s">
        <v>353</v>
      </c>
      <c r="C53" s="29" t="s">
        <v>361</v>
      </c>
      <c r="D53" s="30" t="s">
        <v>156</v>
      </c>
      <c r="E53" s="32" t="s">
        <v>298</v>
      </c>
      <c r="F53" s="218">
        <f t="shared" si="0"/>
        <v>0</v>
      </c>
      <c r="G53" s="218">
        <f t="shared" si="1"/>
        <v>0</v>
      </c>
    </row>
    <row r="54" spans="1:9" ht="25.5" x14ac:dyDescent="0.2">
      <c r="A54" s="19">
        <v>42</v>
      </c>
      <c r="B54" s="28" t="s">
        <v>353</v>
      </c>
      <c r="C54" s="29" t="s">
        <v>362</v>
      </c>
      <c r="D54" s="30" t="s">
        <v>156</v>
      </c>
      <c r="E54" s="32" t="s">
        <v>298</v>
      </c>
      <c r="F54" s="218">
        <f t="shared" si="0"/>
        <v>0</v>
      </c>
      <c r="G54" s="218">
        <f t="shared" si="1"/>
        <v>0</v>
      </c>
    </row>
    <row r="55" spans="1:9" ht="25.5" x14ac:dyDescent="0.2">
      <c r="A55" s="19">
        <v>43</v>
      </c>
      <c r="B55" s="28" t="s">
        <v>353</v>
      </c>
      <c r="C55" s="29" t="s">
        <v>363</v>
      </c>
      <c r="D55" s="30" t="s">
        <v>156</v>
      </c>
      <c r="E55" s="32" t="s">
        <v>298</v>
      </c>
      <c r="F55" s="218">
        <f t="shared" si="0"/>
        <v>0</v>
      </c>
      <c r="G55" s="218">
        <f t="shared" si="1"/>
        <v>0</v>
      </c>
    </row>
    <row r="56" spans="1:9" ht="25.5" x14ac:dyDescent="0.2">
      <c r="A56" s="19">
        <v>44</v>
      </c>
      <c r="B56" s="28" t="s">
        <v>353</v>
      </c>
      <c r="C56" s="29" t="s">
        <v>364</v>
      </c>
      <c r="D56" s="30" t="s">
        <v>330</v>
      </c>
      <c r="E56" s="32" t="s">
        <v>298</v>
      </c>
      <c r="F56" s="218">
        <f t="shared" si="0"/>
        <v>0</v>
      </c>
      <c r="G56" s="218">
        <f t="shared" si="1"/>
        <v>0</v>
      </c>
    </row>
    <row r="57" spans="1:9" ht="25.5" x14ac:dyDescent="0.2">
      <c r="A57" s="19">
        <v>45</v>
      </c>
      <c r="B57" s="28" t="s">
        <v>353</v>
      </c>
      <c r="C57" s="29" t="s">
        <v>365</v>
      </c>
      <c r="D57" s="30" t="s">
        <v>150</v>
      </c>
      <c r="E57" s="32" t="s">
        <v>298</v>
      </c>
      <c r="F57" s="218">
        <f t="shared" si="0"/>
        <v>0</v>
      </c>
      <c r="G57" s="218">
        <f t="shared" si="1"/>
        <v>0</v>
      </c>
    </row>
    <row r="58" spans="1:9" ht="25.5" x14ac:dyDescent="0.2">
      <c r="A58" s="19">
        <v>46</v>
      </c>
      <c r="B58" s="28" t="s">
        <v>353</v>
      </c>
      <c r="C58" s="29" t="s">
        <v>366</v>
      </c>
      <c r="D58" s="30" t="s">
        <v>156</v>
      </c>
      <c r="E58" s="32" t="s">
        <v>298</v>
      </c>
      <c r="F58" s="218">
        <f t="shared" si="0"/>
        <v>0</v>
      </c>
      <c r="G58" s="218">
        <f t="shared" si="1"/>
        <v>0</v>
      </c>
    </row>
    <row r="59" spans="1:9" ht="25.5" x14ac:dyDescent="0.2">
      <c r="A59" s="19">
        <v>47</v>
      </c>
      <c r="B59" s="28" t="s">
        <v>367</v>
      </c>
      <c r="C59" s="29" t="s">
        <v>368</v>
      </c>
      <c r="D59" s="30" t="s">
        <v>330</v>
      </c>
      <c r="E59" s="32" t="s">
        <v>298</v>
      </c>
      <c r="F59" s="218">
        <f t="shared" si="0"/>
        <v>0</v>
      </c>
      <c r="G59" s="218">
        <f t="shared" si="1"/>
        <v>0</v>
      </c>
    </row>
    <row r="60" spans="1:9" ht="25.5" x14ac:dyDescent="0.2">
      <c r="A60" s="19">
        <v>48</v>
      </c>
      <c r="B60" s="28" t="s">
        <v>367</v>
      </c>
      <c r="C60" s="29" t="s">
        <v>369</v>
      </c>
      <c r="D60" s="30" t="s">
        <v>156</v>
      </c>
      <c r="E60" s="32" t="s">
        <v>298</v>
      </c>
      <c r="F60" s="218">
        <f t="shared" si="0"/>
        <v>0</v>
      </c>
      <c r="G60" s="218">
        <f t="shared" si="1"/>
        <v>0</v>
      </c>
    </row>
    <row r="61" spans="1:9" ht="25.5" x14ac:dyDescent="0.2">
      <c r="A61" s="19">
        <v>49</v>
      </c>
      <c r="B61" s="28" t="s">
        <v>370</v>
      </c>
      <c r="C61" s="29" t="s">
        <v>371</v>
      </c>
      <c r="D61" s="30" t="s">
        <v>156</v>
      </c>
      <c r="E61" s="32" t="s">
        <v>298</v>
      </c>
      <c r="F61" s="218">
        <f t="shared" si="0"/>
        <v>0</v>
      </c>
      <c r="G61" s="218">
        <f t="shared" si="1"/>
        <v>0</v>
      </c>
    </row>
    <row r="62" spans="1:9" ht="38.25" x14ac:dyDescent="0.2">
      <c r="A62" s="19">
        <v>50</v>
      </c>
      <c r="B62" s="28" t="s">
        <v>370</v>
      </c>
      <c r="C62" s="29" t="s">
        <v>372</v>
      </c>
      <c r="D62" s="30" t="s">
        <v>150</v>
      </c>
      <c r="E62" s="32" t="s">
        <v>298</v>
      </c>
      <c r="F62" s="218">
        <f t="shared" si="0"/>
        <v>0</v>
      </c>
      <c r="G62" s="218">
        <f t="shared" si="1"/>
        <v>0</v>
      </c>
    </row>
    <row r="63" spans="1:9" ht="38.25" x14ac:dyDescent="0.2">
      <c r="A63" s="19">
        <v>51</v>
      </c>
      <c r="B63" s="28" t="s">
        <v>370</v>
      </c>
      <c r="C63" s="29" t="s">
        <v>373</v>
      </c>
      <c r="D63" s="30" t="s">
        <v>156</v>
      </c>
      <c r="E63" s="32" t="s">
        <v>298</v>
      </c>
      <c r="F63" s="218">
        <f t="shared" si="0"/>
        <v>0</v>
      </c>
      <c r="G63" s="218">
        <f t="shared" si="1"/>
        <v>0</v>
      </c>
    </row>
    <row r="64" spans="1:9" ht="13.5" thickBot="1" x14ac:dyDescent="0.25">
      <c r="F64" s="219">
        <f>SUM(F13:F63)</f>
        <v>192</v>
      </c>
      <c r="G64" s="219">
        <f>SUM(G13:G63)</f>
        <v>451</v>
      </c>
      <c r="I64" s="164"/>
    </row>
    <row r="65" spans="4:7" ht="14.25" thickTop="1" thickBot="1" x14ac:dyDescent="0.25">
      <c r="F65" s="31"/>
      <c r="G65" s="38"/>
    </row>
    <row r="66" spans="4:7" ht="29.25" customHeight="1" thickBot="1" x14ac:dyDescent="0.25">
      <c r="D66" s="283" t="s">
        <v>941</v>
      </c>
      <c r="E66" s="283"/>
      <c r="F66" s="284"/>
      <c r="G66" s="220">
        <f>G64/580</f>
        <v>0.77758620689655178</v>
      </c>
    </row>
  </sheetData>
  <mergeCells count="5">
    <mergeCell ref="D66:F66"/>
    <mergeCell ref="A3:B3"/>
    <mergeCell ref="C3:G10"/>
    <mergeCell ref="A2:G2"/>
    <mergeCell ref="A1:G1"/>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G41"/>
  <sheetViews>
    <sheetView workbookViewId="0">
      <pane ySplit="2" topLeftCell="A18" activePane="bottomLeft" state="frozen"/>
      <selection pane="bottomLeft" activeCell="B21" sqref="B21:C22"/>
    </sheetView>
  </sheetViews>
  <sheetFormatPr defaultRowHeight="12.75" x14ac:dyDescent="0.2"/>
  <cols>
    <col min="1" max="1" width="13.42578125" style="10" customWidth="1"/>
    <col min="2" max="2" width="14.85546875" style="10" customWidth="1"/>
    <col min="3" max="3" width="71.5703125" style="10" customWidth="1"/>
    <col min="4" max="4" width="9.140625" style="10"/>
    <col min="5" max="5" width="12.7109375" style="10" customWidth="1"/>
    <col min="6" max="6" width="11" style="10" customWidth="1"/>
    <col min="7" max="7" width="23.7109375" style="10" customWidth="1"/>
    <col min="8" max="16384" width="9.140625" style="10"/>
  </cols>
  <sheetData>
    <row r="1" spans="1:7" ht="15" customHeight="1" x14ac:dyDescent="0.2">
      <c r="A1" s="289" t="s">
        <v>305</v>
      </c>
      <c r="B1" s="289"/>
      <c r="C1" s="289"/>
      <c r="D1" s="289"/>
      <c r="E1" s="289"/>
      <c r="F1" s="289"/>
      <c r="G1" s="289"/>
    </row>
    <row r="2" spans="1:7" ht="12.75" customHeight="1" x14ac:dyDescent="0.2">
      <c r="A2" s="288" t="s">
        <v>375</v>
      </c>
      <c r="B2" s="288"/>
      <c r="C2" s="288"/>
      <c r="D2" s="288"/>
      <c r="E2" s="288"/>
      <c r="F2" s="288"/>
      <c r="G2" s="288"/>
    </row>
    <row r="3" spans="1:7" ht="24.75" customHeight="1" x14ac:dyDescent="0.2">
      <c r="A3" s="285" t="s">
        <v>299</v>
      </c>
      <c r="B3" s="285"/>
      <c r="C3" s="286"/>
      <c r="D3" s="287"/>
      <c r="E3" s="287"/>
      <c r="F3" s="287"/>
      <c r="G3" s="287"/>
    </row>
    <row r="4" spans="1:7" x14ac:dyDescent="0.2">
      <c r="A4" s="21" t="s">
        <v>303</v>
      </c>
      <c r="B4" s="21" t="s">
        <v>302</v>
      </c>
      <c r="C4" s="286"/>
      <c r="D4" s="287"/>
      <c r="E4" s="287"/>
      <c r="F4" s="287"/>
      <c r="G4" s="287"/>
    </row>
    <row r="5" spans="1:7" x14ac:dyDescent="0.2">
      <c r="A5" s="6" t="s">
        <v>294</v>
      </c>
      <c r="B5" s="22">
        <v>5</v>
      </c>
      <c r="C5" s="286"/>
      <c r="D5" s="287"/>
      <c r="E5" s="287"/>
      <c r="F5" s="287"/>
      <c r="G5" s="287"/>
    </row>
    <row r="6" spans="1:7" x14ac:dyDescent="0.2">
      <c r="A6" s="6" t="s">
        <v>295</v>
      </c>
      <c r="B6" s="22">
        <v>4</v>
      </c>
      <c r="C6" s="286"/>
      <c r="D6" s="287"/>
      <c r="E6" s="287"/>
      <c r="F6" s="287"/>
      <c r="G6" s="287"/>
    </row>
    <row r="7" spans="1:7" x14ac:dyDescent="0.2">
      <c r="A7" s="6" t="s">
        <v>296</v>
      </c>
      <c r="B7" s="22">
        <v>3</v>
      </c>
      <c r="C7" s="286"/>
      <c r="D7" s="287"/>
      <c r="E7" s="287"/>
      <c r="F7" s="287"/>
      <c r="G7" s="287"/>
    </row>
    <row r="8" spans="1:7" x14ac:dyDescent="0.2">
      <c r="A8" s="6" t="s">
        <v>156</v>
      </c>
      <c r="B8" s="22">
        <v>2</v>
      </c>
      <c r="C8" s="286"/>
      <c r="D8" s="287"/>
      <c r="E8" s="287"/>
      <c r="F8" s="287"/>
      <c r="G8" s="287"/>
    </row>
    <row r="9" spans="1:7" x14ac:dyDescent="0.2">
      <c r="A9" s="6" t="s">
        <v>297</v>
      </c>
      <c r="B9" s="22">
        <v>1</v>
      </c>
      <c r="C9" s="286"/>
      <c r="D9" s="287"/>
      <c r="E9" s="287"/>
      <c r="F9" s="287"/>
      <c r="G9" s="287"/>
    </row>
    <row r="10" spans="1:7" x14ac:dyDescent="0.2">
      <c r="A10" s="6" t="s">
        <v>298</v>
      </c>
      <c r="B10" s="22">
        <v>0</v>
      </c>
      <c r="C10" s="286"/>
      <c r="D10" s="287"/>
      <c r="E10" s="287"/>
      <c r="F10" s="287"/>
      <c r="G10" s="287"/>
    </row>
    <row r="12" spans="1:7" ht="38.25" x14ac:dyDescent="0.2">
      <c r="A12" s="25" t="s">
        <v>144</v>
      </c>
      <c r="B12" s="26" t="s">
        <v>145</v>
      </c>
      <c r="C12" s="26" t="s">
        <v>146</v>
      </c>
      <c r="D12" s="25" t="s">
        <v>147</v>
      </c>
      <c r="E12" s="25" t="s">
        <v>300</v>
      </c>
      <c r="F12" s="174" t="s">
        <v>301</v>
      </c>
      <c r="G12" s="174" t="s">
        <v>316</v>
      </c>
    </row>
    <row r="13" spans="1:7" ht="38.25" x14ac:dyDescent="0.2">
      <c r="A13" s="19">
        <v>1</v>
      </c>
      <c r="B13" s="28" t="s">
        <v>376</v>
      </c>
      <c r="C13" s="29" t="s">
        <v>377</v>
      </c>
      <c r="D13" s="30" t="s">
        <v>156</v>
      </c>
      <c r="E13" s="32" t="s">
        <v>294</v>
      </c>
      <c r="F13" s="218">
        <f>VLOOKUP(E13,$A$5:$B$10,2,FALSE)</f>
        <v>5</v>
      </c>
      <c r="G13" s="218">
        <f>IF(D13="H",F13*3,IF(D13="M",F13*2,IF(D13="L",F13*1)))</f>
        <v>10</v>
      </c>
    </row>
    <row r="14" spans="1:7" ht="38.25" x14ac:dyDescent="0.2">
      <c r="A14" s="19">
        <v>2</v>
      </c>
      <c r="B14" s="28" t="s">
        <v>376</v>
      </c>
      <c r="C14" s="29" t="s">
        <v>378</v>
      </c>
      <c r="D14" s="30" t="s">
        <v>156</v>
      </c>
      <c r="E14" s="32" t="s">
        <v>294</v>
      </c>
      <c r="F14" s="218">
        <f t="shared" ref="F14:F38" si="0">VLOOKUP(E14,$A$5:$B$10,2,FALSE)</f>
        <v>5</v>
      </c>
      <c r="G14" s="218">
        <f t="shared" ref="G14:G38" si="1">IF(D14="H",F14*3,IF(D14="M",F14*2,IF(D14="L",F14*1)))</f>
        <v>10</v>
      </c>
    </row>
    <row r="15" spans="1:7" ht="38.25" x14ac:dyDescent="0.2">
      <c r="A15" s="19">
        <v>3</v>
      </c>
      <c r="B15" s="28" t="s">
        <v>376</v>
      </c>
      <c r="C15" s="29" t="s">
        <v>379</v>
      </c>
      <c r="D15" s="30" t="s">
        <v>150</v>
      </c>
      <c r="E15" s="32" t="s">
        <v>294</v>
      </c>
      <c r="F15" s="218">
        <f t="shared" si="0"/>
        <v>5</v>
      </c>
      <c r="G15" s="218">
        <f t="shared" si="1"/>
        <v>15</v>
      </c>
    </row>
    <row r="16" spans="1:7" ht="38.25" x14ac:dyDescent="0.2">
      <c r="A16" s="19">
        <v>4</v>
      </c>
      <c r="B16" s="28" t="s">
        <v>376</v>
      </c>
      <c r="C16" s="29" t="s">
        <v>380</v>
      </c>
      <c r="D16" s="30" t="s">
        <v>156</v>
      </c>
      <c r="E16" s="32" t="s">
        <v>294</v>
      </c>
      <c r="F16" s="218">
        <f t="shared" si="0"/>
        <v>5</v>
      </c>
      <c r="G16" s="218">
        <f t="shared" si="1"/>
        <v>10</v>
      </c>
    </row>
    <row r="17" spans="1:7" ht="38.25" x14ac:dyDescent="0.2">
      <c r="A17" s="19">
        <v>5</v>
      </c>
      <c r="B17" s="28" t="s">
        <v>376</v>
      </c>
      <c r="C17" s="29" t="s">
        <v>381</v>
      </c>
      <c r="D17" s="30" t="s">
        <v>150</v>
      </c>
      <c r="E17" s="32" t="s">
        <v>294</v>
      </c>
      <c r="F17" s="218">
        <f t="shared" si="0"/>
        <v>5</v>
      </c>
      <c r="G17" s="218">
        <f t="shared" si="1"/>
        <v>15</v>
      </c>
    </row>
    <row r="18" spans="1:7" ht="38.25" x14ac:dyDescent="0.2">
      <c r="A18" s="19">
        <v>6</v>
      </c>
      <c r="B18" s="28" t="s">
        <v>376</v>
      </c>
      <c r="C18" s="29" t="s">
        <v>382</v>
      </c>
      <c r="D18" s="30" t="s">
        <v>156</v>
      </c>
      <c r="E18" s="32" t="s">
        <v>294</v>
      </c>
      <c r="F18" s="218">
        <f t="shared" si="0"/>
        <v>5</v>
      </c>
      <c r="G18" s="218">
        <f t="shared" si="1"/>
        <v>10</v>
      </c>
    </row>
    <row r="19" spans="1:7" ht="38.25" x14ac:dyDescent="0.2">
      <c r="A19" s="19">
        <v>7</v>
      </c>
      <c r="B19" s="28" t="s">
        <v>376</v>
      </c>
      <c r="C19" s="29" t="s">
        <v>383</v>
      </c>
      <c r="D19" s="30" t="s">
        <v>330</v>
      </c>
      <c r="E19" s="32" t="s">
        <v>294</v>
      </c>
      <c r="F19" s="218">
        <f t="shared" si="0"/>
        <v>5</v>
      </c>
      <c r="G19" s="218">
        <f t="shared" si="1"/>
        <v>5</v>
      </c>
    </row>
    <row r="20" spans="1:7" ht="38.25" x14ac:dyDescent="0.2">
      <c r="A20" s="19">
        <v>8</v>
      </c>
      <c r="B20" s="28" t="s">
        <v>384</v>
      </c>
      <c r="C20" s="29" t="s">
        <v>385</v>
      </c>
      <c r="D20" s="30" t="s">
        <v>156</v>
      </c>
      <c r="E20" s="32" t="s">
        <v>294</v>
      </c>
      <c r="F20" s="218">
        <f t="shared" si="0"/>
        <v>5</v>
      </c>
      <c r="G20" s="218">
        <f t="shared" si="1"/>
        <v>10</v>
      </c>
    </row>
    <row r="21" spans="1:7" ht="45" x14ac:dyDescent="0.2">
      <c r="A21" s="19">
        <v>9</v>
      </c>
      <c r="B21" s="149" t="s">
        <v>384</v>
      </c>
      <c r="C21" s="39" t="s">
        <v>1037</v>
      </c>
      <c r="D21" s="30" t="s">
        <v>156</v>
      </c>
      <c r="E21" s="32" t="s">
        <v>294</v>
      </c>
      <c r="F21" s="218">
        <f t="shared" si="0"/>
        <v>5</v>
      </c>
      <c r="G21" s="218">
        <f t="shared" si="1"/>
        <v>10</v>
      </c>
    </row>
    <row r="22" spans="1:7" ht="45" x14ac:dyDescent="0.2">
      <c r="A22" s="19">
        <v>10</v>
      </c>
      <c r="B22" s="149" t="s">
        <v>384</v>
      </c>
      <c r="C22" s="42" t="s">
        <v>1038</v>
      </c>
      <c r="D22" s="30" t="s">
        <v>150</v>
      </c>
      <c r="E22" s="32" t="s">
        <v>294</v>
      </c>
      <c r="F22" s="218">
        <f t="shared" si="0"/>
        <v>5</v>
      </c>
      <c r="G22" s="218">
        <f t="shared" si="1"/>
        <v>15</v>
      </c>
    </row>
    <row r="23" spans="1:7" ht="38.25" x14ac:dyDescent="0.2">
      <c r="A23" s="19">
        <v>11</v>
      </c>
      <c r="B23" s="28" t="s">
        <v>384</v>
      </c>
      <c r="C23" s="29" t="s">
        <v>386</v>
      </c>
      <c r="D23" s="30" t="s">
        <v>156</v>
      </c>
      <c r="E23" s="32" t="s">
        <v>294</v>
      </c>
      <c r="F23" s="218">
        <f t="shared" si="0"/>
        <v>5</v>
      </c>
      <c r="G23" s="218">
        <f t="shared" si="1"/>
        <v>10</v>
      </c>
    </row>
    <row r="24" spans="1:7" ht="38.25" x14ac:dyDescent="0.2">
      <c r="A24" s="19">
        <v>12</v>
      </c>
      <c r="B24" s="28" t="s">
        <v>384</v>
      </c>
      <c r="C24" s="29" t="s">
        <v>387</v>
      </c>
      <c r="D24" s="30" t="s">
        <v>156</v>
      </c>
      <c r="E24" s="32" t="s">
        <v>294</v>
      </c>
      <c r="F24" s="218">
        <f t="shared" si="0"/>
        <v>5</v>
      </c>
      <c r="G24" s="218">
        <f t="shared" si="1"/>
        <v>10</v>
      </c>
    </row>
    <row r="25" spans="1:7" ht="38.25" x14ac:dyDescent="0.2">
      <c r="A25" s="19">
        <v>13</v>
      </c>
      <c r="B25" s="28" t="s">
        <v>384</v>
      </c>
      <c r="C25" s="29" t="s">
        <v>388</v>
      </c>
      <c r="D25" s="30" t="s">
        <v>150</v>
      </c>
      <c r="E25" s="32" t="s">
        <v>294</v>
      </c>
      <c r="F25" s="218">
        <f t="shared" si="0"/>
        <v>5</v>
      </c>
      <c r="G25" s="218">
        <f t="shared" si="1"/>
        <v>15</v>
      </c>
    </row>
    <row r="26" spans="1:7" ht="38.25" x14ac:dyDescent="0.2">
      <c r="A26" s="19">
        <v>14</v>
      </c>
      <c r="B26" s="28" t="s">
        <v>384</v>
      </c>
      <c r="C26" s="29" t="s">
        <v>389</v>
      </c>
      <c r="D26" s="30" t="s">
        <v>156</v>
      </c>
      <c r="E26" s="32" t="s">
        <v>294</v>
      </c>
      <c r="F26" s="218">
        <f t="shared" si="0"/>
        <v>5</v>
      </c>
      <c r="G26" s="218">
        <f t="shared" si="1"/>
        <v>10</v>
      </c>
    </row>
    <row r="27" spans="1:7" ht="38.25" x14ac:dyDescent="0.2">
      <c r="A27" s="19">
        <v>15</v>
      </c>
      <c r="B27" s="28" t="s">
        <v>384</v>
      </c>
      <c r="C27" s="29" t="s">
        <v>390</v>
      </c>
      <c r="D27" s="30" t="s">
        <v>150</v>
      </c>
      <c r="E27" s="32" t="s">
        <v>294</v>
      </c>
      <c r="F27" s="218">
        <f t="shared" si="0"/>
        <v>5</v>
      </c>
      <c r="G27" s="218">
        <f t="shared" si="1"/>
        <v>15</v>
      </c>
    </row>
    <row r="28" spans="1:7" ht="38.25" x14ac:dyDescent="0.2">
      <c r="A28" s="19">
        <v>16</v>
      </c>
      <c r="B28" s="28" t="s">
        <v>384</v>
      </c>
      <c r="C28" s="29" t="s">
        <v>391</v>
      </c>
      <c r="D28" s="30" t="s">
        <v>150</v>
      </c>
      <c r="E28" s="32" t="s">
        <v>294</v>
      </c>
      <c r="F28" s="218">
        <f t="shared" si="0"/>
        <v>5</v>
      </c>
      <c r="G28" s="218">
        <f t="shared" si="1"/>
        <v>15</v>
      </c>
    </row>
    <row r="29" spans="1:7" ht="38.25" x14ac:dyDescent="0.2">
      <c r="A29" s="19">
        <v>17</v>
      </c>
      <c r="B29" s="28" t="s">
        <v>384</v>
      </c>
      <c r="C29" s="29" t="s">
        <v>392</v>
      </c>
      <c r="D29" s="30" t="s">
        <v>150</v>
      </c>
      <c r="E29" s="32" t="s">
        <v>294</v>
      </c>
      <c r="F29" s="218">
        <f t="shared" si="0"/>
        <v>5</v>
      </c>
      <c r="G29" s="218">
        <f t="shared" si="1"/>
        <v>15</v>
      </c>
    </row>
    <row r="30" spans="1:7" ht="38.25" x14ac:dyDescent="0.2">
      <c r="A30" s="19">
        <v>18</v>
      </c>
      <c r="B30" s="28" t="s">
        <v>384</v>
      </c>
      <c r="C30" s="29" t="s">
        <v>393</v>
      </c>
      <c r="D30" s="30" t="s">
        <v>156</v>
      </c>
      <c r="E30" s="32" t="s">
        <v>294</v>
      </c>
      <c r="F30" s="218">
        <f t="shared" si="0"/>
        <v>5</v>
      </c>
      <c r="G30" s="218">
        <f t="shared" si="1"/>
        <v>10</v>
      </c>
    </row>
    <row r="31" spans="1:7" ht="38.25" x14ac:dyDescent="0.2">
      <c r="A31" s="19">
        <v>19</v>
      </c>
      <c r="B31" s="28" t="s">
        <v>384</v>
      </c>
      <c r="C31" s="29" t="s">
        <v>394</v>
      </c>
      <c r="D31" s="30" t="s">
        <v>156</v>
      </c>
      <c r="E31" s="32" t="s">
        <v>294</v>
      </c>
      <c r="F31" s="218">
        <f t="shared" si="0"/>
        <v>5</v>
      </c>
      <c r="G31" s="218">
        <f t="shared" si="1"/>
        <v>10</v>
      </c>
    </row>
    <row r="32" spans="1:7" ht="63.75" x14ac:dyDescent="0.2">
      <c r="A32" s="19">
        <v>20</v>
      </c>
      <c r="B32" s="28" t="s">
        <v>384</v>
      </c>
      <c r="C32" s="29" t="s">
        <v>395</v>
      </c>
      <c r="D32" s="30" t="s">
        <v>156</v>
      </c>
      <c r="E32" s="32" t="s">
        <v>294</v>
      </c>
      <c r="F32" s="218">
        <f t="shared" si="0"/>
        <v>5</v>
      </c>
      <c r="G32" s="218">
        <f t="shared" si="1"/>
        <v>10</v>
      </c>
    </row>
    <row r="33" spans="1:7" ht="51" x14ac:dyDescent="0.2">
      <c r="A33" s="19">
        <v>21</v>
      </c>
      <c r="B33" s="28" t="s">
        <v>396</v>
      </c>
      <c r="C33" s="29" t="s">
        <v>397</v>
      </c>
      <c r="D33" s="30" t="s">
        <v>156</v>
      </c>
      <c r="E33" s="32" t="s">
        <v>294</v>
      </c>
      <c r="F33" s="218">
        <f t="shared" si="0"/>
        <v>5</v>
      </c>
      <c r="G33" s="218">
        <f t="shared" si="1"/>
        <v>10</v>
      </c>
    </row>
    <row r="34" spans="1:7" ht="51" x14ac:dyDescent="0.2">
      <c r="A34" s="19">
        <v>22</v>
      </c>
      <c r="B34" s="28" t="s">
        <v>396</v>
      </c>
      <c r="C34" s="29" t="s">
        <v>398</v>
      </c>
      <c r="D34" s="30" t="s">
        <v>156</v>
      </c>
      <c r="E34" s="32" t="s">
        <v>294</v>
      </c>
      <c r="F34" s="218">
        <f t="shared" si="0"/>
        <v>5</v>
      </c>
      <c r="G34" s="218">
        <f t="shared" si="1"/>
        <v>10</v>
      </c>
    </row>
    <row r="35" spans="1:7" ht="25.5" x14ac:dyDescent="0.2">
      <c r="A35" s="19">
        <v>23</v>
      </c>
      <c r="B35" s="28" t="s">
        <v>399</v>
      </c>
      <c r="C35" s="29" t="s">
        <v>400</v>
      </c>
      <c r="D35" s="30" t="s">
        <v>156</v>
      </c>
      <c r="E35" s="32" t="s">
        <v>294</v>
      </c>
      <c r="F35" s="218">
        <f t="shared" si="0"/>
        <v>5</v>
      </c>
      <c r="G35" s="218">
        <f t="shared" si="1"/>
        <v>10</v>
      </c>
    </row>
    <row r="36" spans="1:7" ht="25.5" x14ac:dyDescent="0.2">
      <c r="A36" s="19">
        <v>24</v>
      </c>
      <c r="B36" s="28" t="s">
        <v>399</v>
      </c>
      <c r="C36" s="29" t="s">
        <v>401</v>
      </c>
      <c r="D36" s="30" t="s">
        <v>156</v>
      </c>
      <c r="E36" s="32" t="s">
        <v>294</v>
      </c>
      <c r="F36" s="218">
        <f t="shared" si="0"/>
        <v>5</v>
      </c>
      <c r="G36" s="218">
        <f t="shared" si="1"/>
        <v>10</v>
      </c>
    </row>
    <row r="37" spans="1:7" ht="38.25" x14ac:dyDescent="0.2">
      <c r="A37" s="19">
        <v>25</v>
      </c>
      <c r="B37" s="28" t="s">
        <v>402</v>
      </c>
      <c r="C37" s="29" t="s">
        <v>403</v>
      </c>
      <c r="D37" s="30" t="s">
        <v>156</v>
      </c>
      <c r="E37" s="32" t="s">
        <v>294</v>
      </c>
      <c r="F37" s="218">
        <f t="shared" si="0"/>
        <v>5</v>
      </c>
      <c r="G37" s="218">
        <f t="shared" si="1"/>
        <v>10</v>
      </c>
    </row>
    <row r="38" spans="1:7" ht="25.5" x14ac:dyDescent="0.2">
      <c r="A38" s="19">
        <v>26</v>
      </c>
      <c r="B38" s="28" t="s">
        <v>402</v>
      </c>
      <c r="C38" s="29" t="s">
        <v>404</v>
      </c>
      <c r="D38" s="30" t="s">
        <v>156</v>
      </c>
      <c r="E38" s="32" t="s">
        <v>294</v>
      </c>
      <c r="F38" s="218">
        <f t="shared" si="0"/>
        <v>5</v>
      </c>
      <c r="G38" s="218">
        <f t="shared" si="1"/>
        <v>10</v>
      </c>
    </row>
    <row r="39" spans="1:7" ht="13.5" thickBot="1" x14ac:dyDescent="0.25">
      <c r="F39" s="219">
        <f>SUM(F13:F38)</f>
        <v>130</v>
      </c>
      <c r="G39" s="219">
        <f>SUM(G13:G38)</f>
        <v>290</v>
      </c>
    </row>
    <row r="40" spans="1:7" ht="14.25" thickTop="1" thickBot="1" x14ac:dyDescent="0.25">
      <c r="F40" s="31"/>
      <c r="G40" s="38"/>
    </row>
    <row r="41" spans="1:7" ht="26.25" customHeight="1" thickBot="1" x14ac:dyDescent="0.25">
      <c r="D41" s="283" t="s">
        <v>942</v>
      </c>
      <c r="E41" s="283"/>
      <c r="F41" s="284"/>
      <c r="G41" s="220">
        <f>G39/290</f>
        <v>1</v>
      </c>
    </row>
  </sheetData>
  <mergeCells count="5">
    <mergeCell ref="A3:B3"/>
    <mergeCell ref="D41:F41"/>
    <mergeCell ref="C3:G10"/>
    <mergeCell ref="A1:G1"/>
    <mergeCell ref="A2:G2"/>
  </mergeCells>
  <conditionalFormatting sqref="B21:B22">
    <cfRule type="expression" dxfId="24" priority="2">
      <formula>$D21=""</formula>
    </cfRule>
  </conditionalFormatting>
  <conditionalFormatting sqref="C21:C22">
    <cfRule type="expression" dxfId="23" priority="1">
      <formula>$D21=""</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G95"/>
  <sheetViews>
    <sheetView workbookViewId="0">
      <pane ySplit="2" topLeftCell="A87" activePane="bottomLeft" state="frozen"/>
      <selection pane="bottomLeft" activeCell="G95" sqref="G95"/>
    </sheetView>
  </sheetViews>
  <sheetFormatPr defaultRowHeight="12.75" x14ac:dyDescent="0.2"/>
  <cols>
    <col min="1" max="1" width="13.42578125" style="10" customWidth="1"/>
    <col min="2" max="2" width="19.7109375" style="10" customWidth="1"/>
    <col min="3" max="3" width="71.5703125" style="10" customWidth="1"/>
    <col min="4" max="4" width="9.140625" style="10"/>
    <col min="5" max="5" width="14.5703125" style="10" customWidth="1"/>
    <col min="6" max="6" width="11.7109375" style="10" customWidth="1"/>
    <col min="7" max="7" width="21.42578125" style="10" customWidth="1"/>
    <col min="8" max="16384" width="9.140625" style="10"/>
  </cols>
  <sheetData>
    <row r="1" spans="1:7" ht="15" customHeight="1" x14ac:dyDescent="0.2">
      <c r="A1" s="289" t="s">
        <v>306</v>
      </c>
      <c r="B1" s="289"/>
      <c r="C1" s="289"/>
      <c r="D1" s="289"/>
      <c r="E1" s="289"/>
      <c r="F1" s="289"/>
      <c r="G1" s="289"/>
    </row>
    <row r="2" spans="1:7" ht="12.75" customHeight="1" x14ac:dyDescent="0.2">
      <c r="A2" s="288" t="s">
        <v>494</v>
      </c>
      <c r="B2" s="288"/>
      <c r="C2" s="288"/>
      <c r="D2" s="288"/>
      <c r="E2" s="288"/>
      <c r="F2" s="288"/>
      <c r="G2" s="288"/>
    </row>
    <row r="3" spans="1:7" ht="22.5" customHeight="1" x14ac:dyDescent="0.2">
      <c r="A3" s="285" t="s">
        <v>299</v>
      </c>
      <c r="B3" s="285"/>
      <c r="C3" s="286"/>
      <c r="D3" s="287"/>
      <c r="E3" s="287"/>
      <c r="F3" s="287"/>
      <c r="G3" s="287"/>
    </row>
    <row r="4" spans="1:7" x14ac:dyDescent="0.2">
      <c r="A4" s="21" t="s">
        <v>303</v>
      </c>
      <c r="B4" s="21" t="s">
        <v>302</v>
      </c>
      <c r="C4" s="286"/>
      <c r="D4" s="287"/>
      <c r="E4" s="287"/>
      <c r="F4" s="287"/>
      <c r="G4" s="287"/>
    </row>
    <row r="5" spans="1:7" x14ac:dyDescent="0.2">
      <c r="A5" s="6" t="s">
        <v>294</v>
      </c>
      <c r="B5" s="22">
        <v>5</v>
      </c>
      <c r="C5" s="286"/>
      <c r="D5" s="287"/>
      <c r="E5" s="287"/>
      <c r="F5" s="287"/>
      <c r="G5" s="287"/>
    </row>
    <row r="6" spans="1:7" x14ac:dyDescent="0.2">
      <c r="A6" s="6" t="s">
        <v>295</v>
      </c>
      <c r="B6" s="22">
        <v>4</v>
      </c>
      <c r="C6" s="286"/>
      <c r="D6" s="287"/>
      <c r="E6" s="287"/>
      <c r="F6" s="287"/>
      <c r="G6" s="287"/>
    </row>
    <row r="7" spans="1:7" x14ac:dyDescent="0.2">
      <c r="A7" s="6" t="s">
        <v>296</v>
      </c>
      <c r="B7" s="22">
        <v>3</v>
      </c>
      <c r="C7" s="286"/>
      <c r="D7" s="287"/>
      <c r="E7" s="287"/>
      <c r="F7" s="287"/>
      <c r="G7" s="287"/>
    </row>
    <row r="8" spans="1:7" x14ac:dyDescent="0.2">
      <c r="A8" s="6" t="s">
        <v>156</v>
      </c>
      <c r="B8" s="22">
        <v>2</v>
      </c>
      <c r="C8" s="286"/>
      <c r="D8" s="287"/>
      <c r="E8" s="287"/>
      <c r="F8" s="287"/>
      <c r="G8" s="287"/>
    </row>
    <row r="9" spans="1:7" x14ac:dyDescent="0.2">
      <c r="A9" s="6" t="s">
        <v>297</v>
      </c>
      <c r="B9" s="22">
        <v>1</v>
      </c>
      <c r="C9" s="286"/>
      <c r="D9" s="287"/>
      <c r="E9" s="287"/>
      <c r="F9" s="287"/>
      <c r="G9" s="287"/>
    </row>
    <row r="10" spans="1:7" x14ac:dyDescent="0.2">
      <c r="A10" s="6" t="s">
        <v>298</v>
      </c>
      <c r="B10" s="22">
        <v>0</v>
      </c>
      <c r="C10" s="286"/>
      <c r="D10" s="287"/>
      <c r="E10" s="287"/>
      <c r="F10" s="287"/>
      <c r="G10" s="287"/>
    </row>
    <row r="12" spans="1:7" ht="38.25" x14ac:dyDescent="0.2">
      <c r="A12" s="25" t="s">
        <v>144</v>
      </c>
      <c r="B12" s="26" t="s">
        <v>145</v>
      </c>
      <c r="C12" s="26" t="s">
        <v>146</v>
      </c>
      <c r="D12" s="25" t="s">
        <v>147</v>
      </c>
      <c r="E12" s="25" t="s">
        <v>300</v>
      </c>
      <c r="F12" s="174" t="s">
        <v>301</v>
      </c>
      <c r="G12" s="174" t="s">
        <v>316</v>
      </c>
    </row>
    <row r="13" spans="1:7" ht="15" x14ac:dyDescent="0.2">
      <c r="A13" s="36">
        <v>1</v>
      </c>
      <c r="B13" s="37" t="s">
        <v>405</v>
      </c>
      <c r="C13" s="39" t="s">
        <v>406</v>
      </c>
      <c r="D13" s="40" t="s">
        <v>150</v>
      </c>
      <c r="E13" s="30" t="s">
        <v>294</v>
      </c>
      <c r="F13" s="218">
        <f>VLOOKUP(E13,$A$5:$B$10,2,FALSE)</f>
        <v>5</v>
      </c>
      <c r="G13" s="218">
        <f>IF(D13="H",F13*3,IF(D13="M",F13*2,IF(D13="L",F13*1)))</f>
        <v>15</v>
      </c>
    </row>
    <row r="14" spans="1:7" ht="30" x14ac:dyDescent="0.2">
      <c r="A14" s="36">
        <v>2</v>
      </c>
      <c r="B14" s="37" t="s">
        <v>405</v>
      </c>
      <c r="C14" s="41" t="s">
        <v>407</v>
      </c>
      <c r="D14" s="40" t="s">
        <v>150</v>
      </c>
      <c r="E14" s="30" t="s">
        <v>298</v>
      </c>
      <c r="F14" s="218">
        <f t="shared" ref="F14:F77" si="0">VLOOKUP(E14,$A$5:$B$10,2,FALSE)</f>
        <v>0</v>
      </c>
      <c r="G14" s="218">
        <f t="shared" ref="G14:G77" si="1">IF(D14="H",F14*3,IF(D14="M",F14*2,IF(D14="L",F14*1)))</f>
        <v>0</v>
      </c>
    </row>
    <row r="15" spans="1:7" ht="15" x14ac:dyDescent="0.2">
      <c r="A15" s="36">
        <v>3</v>
      </c>
      <c r="B15" s="37" t="s">
        <v>405</v>
      </c>
      <c r="C15" s="39" t="s">
        <v>408</v>
      </c>
      <c r="D15" s="40" t="s">
        <v>150</v>
      </c>
      <c r="E15" s="30" t="s">
        <v>294</v>
      </c>
      <c r="F15" s="218">
        <f t="shared" si="0"/>
        <v>5</v>
      </c>
      <c r="G15" s="218">
        <f t="shared" si="1"/>
        <v>15</v>
      </c>
    </row>
    <row r="16" spans="1:7" ht="15" x14ac:dyDescent="0.2">
      <c r="A16" s="36">
        <v>4</v>
      </c>
      <c r="B16" s="37" t="s">
        <v>405</v>
      </c>
      <c r="C16" s="42" t="s">
        <v>409</v>
      </c>
      <c r="D16" s="40" t="s">
        <v>150</v>
      </c>
      <c r="E16" s="30" t="s">
        <v>294</v>
      </c>
      <c r="F16" s="218">
        <f t="shared" si="0"/>
        <v>5</v>
      </c>
      <c r="G16" s="218">
        <f t="shared" si="1"/>
        <v>15</v>
      </c>
    </row>
    <row r="17" spans="1:7" ht="15" x14ac:dyDescent="0.2">
      <c r="A17" s="36">
        <v>5</v>
      </c>
      <c r="B17" s="37" t="s">
        <v>405</v>
      </c>
      <c r="C17" s="43" t="s">
        <v>410</v>
      </c>
      <c r="D17" s="40" t="s">
        <v>150</v>
      </c>
      <c r="E17" s="30" t="s">
        <v>294</v>
      </c>
      <c r="F17" s="218">
        <f t="shared" si="0"/>
        <v>5</v>
      </c>
      <c r="G17" s="218">
        <f t="shared" si="1"/>
        <v>15</v>
      </c>
    </row>
    <row r="18" spans="1:7" ht="15" x14ac:dyDescent="0.2">
      <c r="A18" s="36">
        <v>6</v>
      </c>
      <c r="B18" s="37" t="s">
        <v>405</v>
      </c>
      <c r="C18" s="39" t="s">
        <v>411</v>
      </c>
      <c r="D18" s="40" t="s">
        <v>150</v>
      </c>
      <c r="E18" s="30" t="s">
        <v>294</v>
      </c>
      <c r="F18" s="218">
        <f t="shared" si="0"/>
        <v>5</v>
      </c>
      <c r="G18" s="218">
        <f t="shared" si="1"/>
        <v>15</v>
      </c>
    </row>
    <row r="19" spans="1:7" ht="30" x14ac:dyDescent="0.2">
      <c r="A19" s="36">
        <v>7</v>
      </c>
      <c r="B19" s="37" t="s">
        <v>405</v>
      </c>
      <c r="C19" s="43" t="s">
        <v>412</v>
      </c>
      <c r="D19" s="40" t="s">
        <v>150</v>
      </c>
      <c r="E19" s="30" t="s">
        <v>294</v>
      </c>
      <c r="F19" s="218">
        <f t="shared" si="0"/>
        <v>5</v>
      </c>
      <c r="G19" s="218">
        <f t="shared" si="1"/>
        <v>15</v>
      </c>
    </row>
    <row r="20" spans="1:7" ht="30" x14ac:dyDescent="0.2">
      <c r="A20" s="36">
        <v>8</v>
      </c>
      <c r="B20" s="37" t="s">
        <v>405</v>
      </c>
      <c r="C20" s="43" t="s">
        <v>413</v>
      </c>
      <c r="D20" s="40" t="s">
        <v>156</v>
      </c>
      <c r="E20" s="30" t="s">
        <v>298</v>
      </c>
      <c r="F20" s="218">
        <f t="shared" si="0"/>
        <v>0</v>
      </c>
      <c r="G20" s="218">
        <f t="shared" si="1"/>
        <v>0</v>
      </c>
    </row>
    <row r="21" spans="1:7" ht="15" x14ac:dyDescent="0.2">
      <c r="A21" s="36">
        <v>9</v>
      </c>
      <c r="B21" s="37" t="s">
        <v>405</v>
      </c>
      <c r="C21" s="42" t="s">
        <v>414</v>
      </c>
      <c r="D21" s="40" t="s">
        <v>150</v>
      </c>
      <c r="E21" s="30" t="s">
        <v>294</v>
      </c>
      <c r="F21" s="218">
        <f t="shared" si="0"/>
        <v>5</v>
      </c>
      <c r="G21" s="218">
        <f t="shared" si="1"/>
        <v>15</v>
      </c>
    </row>
    <row r="22" spans="1:7" ht="30" x14ac:dyDescent="0.2">
      <c r="A22" s="36">
        <v>10</v>
      </c>
      <c r="B22" s="37" t="s">
        <v>405</v>
      </c>
      <c r="C22" s="42" t="s">
        <v>415</v>
      </c>
      <c r="D22" s="40" t="s">
        <v>150</v>
      </c>
      <c r="E22" s="30" t="s">
        <v>294</v>
      </c>
      <c r="F22" s="218">
        <f t="shared" si="0"/>
        <v>5</v>
      </c>
      <c r="G22" s="218">
        <f t="shared" si="1"/>
        <v>15</v>
      </c>
    </row>
    <row r="23" spans="1:7" ht="15" x14ac:dyDescent="0.2">
      <c r="A23" s="36">
        <v>11</v>
      </c>
      <c r="B23" s="37" t="s">
        <v>405</v>
      </c>
      <c r="C23" s="42" t="s">
        <v>416</v>
      </c>
      <c r="D23" s="40" t="s">
        <v>150</v>
      </c>
      <c r="E23" s="30" t="s">
        <v>294</v>
      </c>
      <c r="F23" s="218">
        <f t="shared" si="0"/>
        <v>5</v>
      </c>
      <c r="G23" s="218">
        <f t="shared" si="1"/>
        <v>15</v>
      </c>
    </row>
    <row r="24" spans="1:7" ht="15" x14ac:dyDescent="0.2">
      <c r="A24" s="36">
        <v>12</v>
      </c>
      <c r="B24" s="37" t="s">
        <v>405</v>
      </c>
      <c r="C24" s="44" t="s">
        <v>417</v>
      </c>
      <c r="D24" s="40" t="s">
        <v>156</v>
      </c>
      <c r="E24" s="30" t="s">
        <v>298</v>
      </c>
      <c r="F24" s="218">
        <f t="shared" si="0"/>
        <v>0</v>
      </c>
      <c r="G24" s="218">
        <f t="shared" si="1"/>
        <v>0</v>
      </c>
    </row>
    <row r="25" spans="1:7" ht="15" x14ac:dyDescent="0.2">
      <c r="A25" s="36">
        <v>13</v>
      </c>
      <c r="B25" s="37" t="s">
        <v>405</v>
      </c>
      <c r="C25" s="39" t="s">
        <v>418</v>
      </c>
      <c r="D25" s="40" t="s">
        <v>156</v>
      </c>
      <c r="E25" s="30" t="s">
        <v>298</v>
      </c>
      <c r="F25" s="218">
        <f t="shared" si="0"/>
        <v>0</v>
      </c>
      <c r="G25" s="218">
        <f t="shared" si="1"/>
        <v>0</v>
      </c>
    </row>
    <row r="26" spans="1:7" ht="45" x14ac:dyDescent="0.2">
      <c r="A26" s="36">
        <v>14</v>
      </c>
      <c r="B26" s="37" t="s">
        <v>405</v>
      </c>
      <c r="C26" s="39" t="s">
        <v>419</v>
      </c>
      <c r="D26" s="40" t="s">
        <v>150</v>
      </c>
      <c r="E26" s="30" t="s">
        <v>298</v>
      </c>
      <c r="F26" s="218">
        <f t="shared" si="0"/>
        <v>0</v>
      </c>
      <c r="G26" s="218">
        <f t="shared" si="1"/>
        <v>0</v>
      </c>
    </row>
    <row r="27" spans="1:7" ht="30" x14ac:dyDescent="0.2">
      <c r="A27" s="36">
        <v>15</v>
      </c>
      <c r="B27" s="37" t="s">
        <v>405</v>
      </c>
      <c r="C27" s="39" t="s">
        <v>420</v>
      </c>
      <c r="D27" s="40" t="s">
        <v>150</v>
      </c>
      <c r="E27" s="30" t="s">
        <v>294</v>
      </c>
      <c r="F27" s="218">
        <f t="shared" si="0"/>
        <v>5</v>
      </c>
      <c r="G27" s="218">
        <f t="shared" si="1"/>
        <v>15</v>
      </c>
    </row>
    <row r="28" spans="1:7" ht="45" x14ac:dyDescent="0.2">
      <c r="A28" s="36">
        <v>16</v>
      </c>
      <c r="B28" s="37" t="s">
        <v>405</v>
      </c>
      <c r="C28" s="39" t="s">
        <v>421</v>
      </c>
      <c r="D28" s="40" t="s">
        <v>150</v>
      </c>
      <c r="E28" s="30" t="s">
        <v>294</v>
      </c>
      <c r="F28" s="218">
        <f t="shared" si="0"/>
        <v>5</v>
      </c>
      <c r="G28" s="218">
        <f t="shared" si="1"/>
        <v>15</v>
      </c>
    </row>
    <row r="29" spans="1:7" ht="15" x14ac:dyDescent="0.2">
      <c r="A29" s="36">
        <v>17</v>
      </c>
      <c r="B29" s="37" t="s">
        <v>405</v>
      </c>
      <c r="C29" s="39" t="s">
        <v>422</v>
      </c>
      <c r="D29" s="40" t="s">
        <v>156</v>
      </c>
      <c r="E29" s="30" t="s">
        <v>294</v>
      </c>
      <c r="F29" s="218">
        <f t="shared" si="0"/>
        <v>5</v>
      </c>
      <c r="G29" s="218">
        <f t="shared" si="1"/>
        <v>10</v>
      </c>
    </row>
    <row r="30" spans="1:7" ht="15" x14ac:dyDescent="0.2">
      <c r="A30" s="36">
        <v>18</v>
      </c>
      <c r="B30" s="37" t="s">
        <v>405</v>
      </c>
      <c r="C30" s="39" t="s">
        <v>423</v>
      </c>
      <c r="D30" s="40" t="s">
        <v>330</v>
      </c>
      <c r="E30" s="30" t="s">
        <v>294</v>
      </c>
      <c r="F30" s="218">
        <f t="shared" si="0"/>
        <v>5</v>
      </c>
      <c r="G30" s="218">
        <f t="shared" si="1"/>
        <v>5</v>
      </c>
    </row>
    <row r="31" spans="1:7" ht="30" x14ac:dyDescent="0.2">
      <c r="A31" s="36">
        <v>19</v>
      </c>
      <c r="B31" s="37" t="s">
        <v>424</v>
      </c>
      <c r="C31" s="39" t="s">
        <v>425</v>
      </c>
      <c r="D31" s="40" t="s">
        <v>330</v>
      </c>
      <c r="E31" s="30" t="s">
        <v>294</v>
      </c>
      <c r="F31" s="218">
        <f t="shared" si="0"/>
        <v>5</v>
      </c>
      <c r="G31" s="218">
        <f t="shared" si="1"/>
        <v>5</v>
      </c>
    </row>
    <row r="32" spans="1:7" ht="30" x14ac:dyDescent="0.2">
      <c r="A32" s="36">
        <v>20</v>
      </c>
      <c r="B32" s="37" t="s">
        <v>424</v>
      </c>
      <c r="C32" s="39" t="s">
        <v>426</v>
      </c>
      <c r="D32" s="40" t="s">
        <v>330</v>
      </c>
      <c r="E32" s="30" t="s">
        <v>294</v>
      </c>
      <c r="F32" s="218">
        <f t="shared" si="0"/>
        <v>5</v>
      </c>
      <c r="G32" s="218">
        <f t="shared" si="1"/>
        <v>5</v>
      </c>
    </row>
    <row r="33" spans="1:7" ht="30" x14ac:dyDescent="0.2">
      <c r="A33" s="36">
        <v>21</v>
      </c>
      <c r="B33" s="37" t="s">
        <v>424</v>
      </c>
      <c r="C33" s="39" t="s">
        <v>427</v>
      </c>
      <c r="D33" s="40" t="s">
        <v>330</v>
      </c>
      <c r="E33" s="30" t="s">
        <v>294</v>
      </c>
      <c r="F33" s="218">
        <f t="shared" si="0"/>
        <v>5</v>
      </c>
      <c r="G33" s="218">
        <f t="shared" si="1"/>
        <v>5</v>
      </c>
    </row>
    <row r="34" spans="1:7" ht="30" x14ac:dyDescent="0.2">
      <c r="A34" s="36">
        <v>22</v>
      </c>
      <c r="B34" s="37" t="s">
        <v>424</v>
      </c>
      <c r="C34" s="39" t="s">
        <v>428</v>
      </c>
      <c r="D34" s="40" t="s">
        <v>330</v>
      </c>
      <c r="E34" s="30" t="s">
        <v>294</v>
      </c>
      <c r="F34" s="218">
        <f t="shared" si="0"/>
        <v>5</v>
      </c>
      <c r="G34" s="218">
        <f t="shared" si="1"/>
        <v>5</v>
      </c>
    </row>
    <row r="35" spans="1:7" ht="30" x14ac:dyDescent="0.2">
      <c r="A35" s="36">
        <v>23</v>
      </c>
      <c r="B35" s="37" t="s">
        <v>424</v>
      </c>
      <c r="C35" s="39" t="s">
        <v>429</v>
      </c>
      <c r="D35" s="40" t="s">
        <v>330</v>
      </c>
      <c r="E35" s="30" t="s">
        <v>294</v>
      </c>
      <c r="F35" s="218">
        <f t="shared" si="0"/>
        <v>5</v>
      </c>
      <c r="G35" s="218">
        <f t="shared" si="1"/>
        <v>5</v>
      </c>
    </row>
    <row r="36" spans="1:7" ht="45" x14ac:dyDescent="0.2">
      <c r="A36" s="36">
        <v>24</v>
      </c>
      <c r="B36" s="37" t="s">
        <v>424</v>
      </c>
      <c r="C36" s="39" t="s">
        <v>430</v>
      </c>
      <c r="D36" s="40" t="s">
        <v>156</v>
      </c>
      <c r="E36" s="30" t="s">
        <v>294</v>
      </c>
      <c r="F36" s="218">
        <f t="shared" si="0"/>
        <v>5</v>
      </c>
      <c r="G36" s="218">
        <f t="shared" si="1"/>
        <v>10</v>
      </c>
    </row>
    <row r="37" spans="1:7" ht="45" x14ac:dyDescent="0.2">
      <c r="A37" s="36">
        <v>25</v>
      </c>
      <c r="B37" s="37" t="s">
        <v>424</v>
      </c>
      <c r="C37" s="39" t="s">
        <v>431</v>
      </c>
      <c r="D37" s="40" t="s">
        <v>150</v>
      </c>
      <c r="E37" s="30" t="s">
        <v>294</v>
      </c>
      <c r="F37" s="218">
        <f t="shared" si="0"/>
        <v>5</v>
      </c>
      <c r="G37" s="218">
        <f t="shared" si="1"/>
        <v>15</v>
      </c>
    </row>
    <row r="38" spans="1:7" ht="30" x14ac:dyDescent="0.2">
      <c r="A38" s="36">
        <v>26</v>
      </c>
      <c r="B38" s="37" t="s">
        <v>432</v>
      </c>
      <c r="C38" s="39" t="s">
        <v>433</v>
      </c>
      <c r="D38" s="40" t="s">
        <v>330</v>
      </c>
      <c r="E38" s="30" t="s">
        <v>294</v>
      </c>
      <c r="F38" s="218">
        <f t="shared" si="0"/>
        <v>5</v>
      </c>
      <c r="G38" s="218">
        <f t="shared" si="1"/>
        <v>5</v>
      </c>
    </row>
    <row r="39" spans="1:7" ht="45" x14ac:dyDescent="0.2">
      <c r="A39" s="36">
        <v>27</v>
      </c>
      <c r="B39" s="37" t="s">
        <v>434</v>
      </c>
      <c r="C39" s="39" t="s">
        <v>435</v>
      </c>
      <c r="D39" s="40" t="s">
        <v>330</v>
      </c>
      <c r="E39" s="30" t="s">
        <v>294</v>
      </c>
      <c r="F39" s="218">
        <f t="shared" si="0"/>
        <v>5</v>
      </c>
      <c r="G39" s="218">
        <f t="shared" si="1"/>
        <v>5</v>
      </c>
    </row>
    <row r="40" spans="1:7" ht="45" x14ac:dyDescent="0.2">
      <c r="A40" s="36">
        <v>28</v>
      </c>
      <c r="B40" s="37" t="s">
        <v>434</v>
      </c>
      <c r="C40" s="39" t="s">
        <v>436</v>
      </c>
      <c r="D40" s="40" t="s">
        <v>330</v>
      </c>
      <c r="E40" s="30" t="s">
        <v>294</v>
      </c>
      <c r="F40" s="218">
        <f t="shared" si="0"/>
        <v>5</v>
      </c>
      <c r="G40" s="218">
        <f t="shared" si="1"/>
        <v>5</v>
      </c>
    </row>
    <row r="41" spans="1:7" ht="45" x14ac:dyDescent="0.2">
      <c r="A41" s="36">
        <v>29</v>
      </c>
      <c r="B41" s="37" t="s">
        <v>434</v>
      </c>
      <c r="C41" s="39" t="s">
        <v>437</v>
      </c>
      <c r="D41" s="40" t="s">
        <v>330</v>
      </c>
      <c r="E41" s="30" t="s">
        <v>294</v>
      </c>
      <c r="F41" s="218">
        <f t="shared" si="0"/>
        <v>5</v>
      </c>
      <c r="G41" s="218">
        <f t="shared" si="1"/>
        <v>5</v>
      </c>
    </row>
    <row r="42" spans="1:7" ht="45" x14ac:dyDescent="0.2">
      <c r="A42" s="36">
        <v>30</v>
      </c>
      <c r="B42" s="37" t="s">
        <v>434</v>
      </c>
      <c r="C42" s="39" t="s">
        <v>438</v>
      </c>
      <c r="D42" s="40" t="s">
        <v>330</v>
      </c>
      <c r="E42" s="30" t="s">
        <v>294</v>
      </c>
      <c r="F42" s="218">
        <f t="shared" si="0"/>
        <v>5</v>
      </c>
      <c r="G42" s="218">
        <f t="shared" si="1"/>
        <v>5</v>
      </c>
    </row>
    <row r="43" spans="1:7" ht="60" x14ac:dyDescent="0.2">
      <c r="A43" s="36">
        <v>31</v>
      </c>
      <c r="B43" s="37" t="s">
        <v>439</v>
      </c>
      <c r="C43" s="39" t="s">
        <v>440</v>
      </c>
      <c r="D43" s="40" t="s">
        <v>150</v>
      </c>
      <c r="E43" s="30" t="s">
        <v>294</v>
      </c>
      <c r="F43" s="218">
        <f t="shared" si="0"/>
        <v>5</v>
      </c>
      <c r="G43" s="218">
        <f t="shared" si="1"/>
        <v>15</v>
      </c>
    </row>
    <row r="44" spans="1:7" ht="60" x14ac:dyDescent="0.2">
      <c r="A44" s="36">
        <v>32</v>
      </c>
      <c r="B44" s="37" t="s">
        <v>439</v>
      </c>
      <c r="C44" s="39" t="s">
        <v>441</v>
      </c>
      <c r="D44" s="40" t="s">
        <v>156</v>
      </c>
      <c r="E44" s="30" t="s">
        <v>294</v>
      </c>
      <c r="F44" s="218">
        <f t="shared" si="0"/>
        <v>5</v>
      </c>
      <c r="G44" s="218">
        <f t="shared" si="1"/>
        <v>10</v>
      </c>
    </row>
    <row r="45" spans="1:7" ht="60" x14ac:dyDescent="0.2">
      <c r="A45" s="36">
        <v>33</v>
      </c>
      <c r="B45" s="37" t="s">
        <v>439</v>
      </c>
      <c r="C45" s="39" t="s">
        <v>442</v>
      </c>
      <c r="D45" s="40" t="s">
        <v>156</v>
      </c>
      <c r="E45" s="30" t="s">
        <v>294</v>
      </c>
      <c r="F45" s="218">
        <f t="shared" si="0"/>
        <v>5</v>
      </c>
      <c r="G45" s="218">
        <f t="shared" si="1"/>
        <v>10</v>
      </c>
    </row>
    <row r="46" spans="1:7" ht="60" x14ac:dyDescent="0.2">
      <c r="A46" s="36">
        <v>34</v>
      </c>
      <c r="B46" s="37" t="s">
        <v>439</v>
      </c>
      <c r="C46" s="39" t="s">
        <v>443</v>
      </c>
      <c r="D46" s="40" t="s">
        <v>156</v>
      </c>
      <c r="E46" s="30" t="s">
        <v>294</v>
      </c>
      <c r="F46" s="218">
        <f t="shared" si="0"/>
        <v>5</v>
      </c>
      <c r="G46" s="218">
        <f t="shared" si="1"/>
        <v>10</v>
      </c>
    </row>
    <row r="47" spans="1:7" ht="60" x14ac:dyDescent="0.2">
      <c r="A47" s="36">
        <v>35</v>
      </c>
      <c r="B47" s="37" t="s">
        <v>439</v>
      </c>
      <c r="C47" s="39" t="s">
        <v>444</v>
      </c>
      <c r="D47" s="40" t="s">
        <v>156</v>
      </c>
      <c r="E47" s="30" t="s">
        <v>294</v>
      </c>
      <c r="F47" s="218">
        <f t="shared" si="0"/>
        <v>5</v>
      </c>
      <c r="G47" s="218">
        <f t="shared" si="1"/>
        <v>10</v>
      </c>
    </row>
    <row r="48" spans="1:7" ht="60" x14ac:dyDescent="0.2">
      <c r="A48" s="36">
        <v>36</v>
      </c>
      <c r="B48" s="37" t="s">
        <v>439</v>
      </c>
      <c r="C48" s="39" t="s">
        <v>445</v>
      </c>
      <c r="D48" s="40" t="s">
        <v>156</v>
      </c>
      <c r="E48" s="30" t="s">
        <v>294</v>
      </c>
      <c r="F48" s="218">
        <f t="shared" si="0"/>
        <v>5</v>
      </c>
      <c r="G48" s="218">
        <f t="shared" si="1"/>
        <v>10</v>
      </c>
    </row>
    <row r="49" spans="1:7" ht="60" x14ac:dyDescent="0.2">
      <c r="A49" s="36">
        <v>37</v>
      </c>
      <c r="B49" s="37" t="s">
        <v>439</v>
      </c>
      <c r="C49" s="39" t="s">
        <v>446</v>
      </c>
      <c r="D49" s="40" t="s">
        <v>156</v>
      </c>
      <c r="E49" s="30" t="s">
        <v>294</v>
      </c>
      <c r="F49" s="218">
        <f t="shared" si="0"/>
        <v>5</v>
      </c>
      <c r="G49" s="218">
        <f t="shared" si="1"/>
        <v>10</v>
      </c>
    </row>
    <row r="50" spans="1:7" ht="60" x14ac:dyDescent="0.2">
      <c r="A50" s="36">
        <v>38</v>
      </c>
      <c r="B50" s="37" t="s">
        <v>439</v>
      </c>
      <c r="C50" s="39" t="s">
        <v>447</v>
      </c>
      <c r="D50" s="40" t="s">
        <v>156</v>
      </c>
      <c r="E50" s="30" t="s">
        <v>294</v>
      </c>
      <c r="F50" s="218">
        <f t="shared" si="0"/>
        <v>5</v>
      </c>
      <c r="G50" s="218">
        <f t="shared" si="1"/>
        <v>10</v>
      </c>
    </row>
    <row r="51" spans="1:7" ht="30" x14ac:dyDescent="0.2">
      <c r="A51" s="36">
        <v>39</v>
      </c>
      <c r="B51" s="37" t="s">
        <v>448</v>
      </c>
      <c r="C51" s="39" t="s">
        <v>449</v>
      </c>
      <c r="D51" s="40" t="s">
        <v>156</v>
      </c>
      <c r="E51" s="30" t="s">
        <v>294</v>
      </c>
      <c r="F51" s="218">
        <f t="shared" si="0"/>
        <v>5</v>
      </c>
      <c r="G51" s="218">
        <f t="shared" si="1"/>
        <v>10</v>
      </c>
    </row>
    <row r="52" spans="1:7" ht="45" x14ac:dyDescent="0.2">
      <c r="A52" s="36">
        <v>40</v>
      </c>
      <c r="B52" s="37" t="s">
        <v>448</v>
      </c>
      <c r="C52" s="39" t="s">
        <v>450</v>
      </c>
      <c r="D52" s="40" t="s">
        <v>156</v>
      </c>
      <c r="E52" s="30" t="s">
        <v>294</v>
      </c>
      <c r="F52" s="218">
        <f t="shared" si="0"/>
        <v>5</v>
      </c>
      <c r="G52" s="218">
        <f t="shared" si="1"/>
        <v>10</v>
      </c>
    </row>
    <row r="53" spans="1:7" ht="15" x14ac:dyDescent="0.2">
      <c r="A53" s="36">
        <v>41</v>
      </c>
      <c r="B53" s="37" t="s">
        <v>448</v>
      </c>
      <c r="C53" s="39" t="s">
        <v>451</v>
      </c>
      <c r="D53" s="40" t="s">
        <v>156</v>
      </c>
      <c r="E53" s="30" t="s">
        <v>294</v>
      </c>
      <c r="F53" s="218">
        <f t="shared" si="0"/>
        <v>5</v>
      </c>
      <c r="G53" s="218">
        <f t="shared" si="1"/>
        <v>10</v>
      </c>
    </row>
    <row r="54" spans="1:7" ht="30" x14ac:dyDescent="0.2">
      <c r="A54" s="36">
        <v>42</v>
      </c>
      <c r="B54" s="37" t="s">
        <v>448</v>
      </c>
      <c r="C54" s="39" t="s">
        <v>452</v>
      </c>
      <c r="D54" s="40" t="s">
        <v>150</v>
      </c>
      <c r="E54" s="30" t="s">
        <v>294</v>
      </c>
      <c r="F54" s="218">
        <f t="shared" si="0"/>
        <v>5</v>
      </c>
      <c r="G54" s="218">
        <f t="shared" si="1"/>
        <v>15</v>
      </c>
    </row>
    <row r="55" spans="1:7" ht="30" x14ac:dyDescent="0.2">
      <c r="A55" s="36">
        <v>43</v>
      </c>
      <c r="B55" s="37" t="s">
        <v>448</v>
      </c>
      <c r="C55" s="39" t="s">
        <v>453</v>
      </c>
      <c r="D55" s="40" t="s">
        <v>156</v>
      </c>
      <c r="E55" s="30" t="s">
        <v>294</v>
      </c>
      <c r="F55" s="218">
        <f t="shared" si="0"/>
        <v>5</v>
      </c>
      <c r="G55" s="218">
        <f t="shared" si="1"/>
        <v>10</v>
      </c>
    </row>
    <row r="56" spans="1:7" ht="30" x14ac:dyDescent="0.2">
      <c r="A56" s="36">
        <v>44</v>
      </c>
      <c r="B56" s="37" t="s">
        <v>448</v>
      </c>
      <c r="C56" s="39" t="s">
        <v>454</v>
      </c>
      <c r="D56" s="40" t="s">
        <v>330</v>
      </c>
      <c r="E56" s="30" t="s">
        <v>294</v>
      </c>
      <c r="F56" s="218">
        <f t="shared" si="0"/>
        <v>5</v>
      </c>
      <c r="G56" s="218">
        <f t="shared" si="1"/>
        <v>5</v>
      </c>
    </row>
    <row r="57" spans="1:7" ht="15" x14ac:dyDescent="0.2">
      <c r="A57" s="36">
        <v>45</v>
      </c>
      <c r="B57" s="37" t="s">
        <v>448</v>
      </c>
      <c r="C57" s="39" t="s">
        <v>455</v>
      </c>
      <c r="D57" s="40" t="s">
        <v>156</v>
      </c>
      <c r="E57" s="30" t="s">
        <v>294</v>
      </c>
      <c r="F57" s="218">
        <f t="shared" si="0"/>
        <v>5</v>
      </c>
      <c r="G57" s="218">
        <f t="shared" si="1"/>
        <v>10</v>
      </c>
    </row>
    <row r="58" spans="1:7" ht="30" x14ac:dyDescent="0.2">
      <c r="A58" s="36">
        <v>46</v>
      </c>
      <c r="B58" s="37" t="s">
        <v>448</v>
      </c>
      <c r="C58" s="39" t="s">
        <v>456</v>
      </c>
      <c r="D58" s="40" t="s">
        <v>330</v>
      </c>
      <c r="E58" s="30" t="s">
        <v>294</v>
      </c>
      <c r="F58" s="218">
        <f t="shared" si="0"/>
        <v>5</v>
      </c>
      <c r="G58" s="218">
        <f t="shared" si="1"/>
        <v>5</v>
      </c>
    </row>
    <row r="59" spans="1:7" ht="15" x14ac:dyDescent="0.2">
      <c r="A59" s="36">
        <v>47</v>
      </c>
      <c r="B59" s="37" t="s">
        <v>448</v>
      </c>
      <c r="C59" s="39" t="s">
        <v>457</v>
      </c>
      <c r="D59" s="40" t="s">
        <v>156</v>
      </c>
      <c r="E59" s="30" t="s">
        <v>294</v>
      </c>
      <c r="F59" s="218">
        <f t="shared" si="0"/>
        <v>5</v>
      </c>
      <c r="G59" s="218">
        <f t="shared" si="1"/>
        <v>10</v>
      </c>
    </row>
    <row r="60" spans="1:7" ht="15" x14ac:dyDescent="0.2">
      <c r="A60" s="36">
        <v>48</v>
      </c>
      <c r="B60" s="37" t="s">
        <v>448</v>
      </c>
      <c r="C60" s="39" t="s">
        <v>458</v>
      </c>
      <c r="D60" s="40" t="s">
        <v>330</v>
      </c>
      <c r="E60" s="30" t="s">
        <v>294</v>
      </c>
      <c r="F60" s="218">
        <f t="shared" si="0"/>
        <v>5</v>
      </c>
      <c r="G60" s="218">
        <f t="shared" si="1"/>
        <v>5</v>
      </c>
    </row>
    <row r="61" spans="1:7" ht="30" x14ac:dyDescent="0.2">
      <c r="A61" s="36">
        <v>49</v>
      </c>
      <c r="B61" s="37" t="s">
        <v>448</v>
      </c>
      <c r="C61" s="39" t="s">
        <v>459</v>
      </c>
      <c r="D61" s="40" t="s">
        <v>330</v>
      </c>
      <c r="E61" s="30" t="s">
        <v>294</v>
      </c>
      <c r="F61" s="218">
        <f t="shared" si="0"/>
        <v>5</v>
      </c>
      <c r="G61" s="218">
        <f t="shared" si="1"/>
        <v>5</v>
      </c>
    </row>
    <row r="62" spans="1:7" ht="30" x14ac:dyDescent="0.2">
      <c r="A62" s="36">
        <v>50</v>
      </c>
      <c r="B62" s="37" t="s">
        <v>460</v>
      </c>
      <c r="C62" s="39" t="s">
        <v>461</v>
      </c>
      <c r="D62" s="40" t="s">
        <v>150</v>
      </c>
      <c r="E62" s="30" t="s">
        <v>294</v>
      </c>
      <c r="F62" s="218">
        <f t="shared" si="0"/>
        <v>5</v>
      </c>
      <c r="G62" s="218">
        <f t="shared" si="1"/>
        <v>15</v>
      </c>
    </row>
    <row r="63" spans="1:7" ht="45" x14ac:dyDescent="0.2">
      <c r="A63" s="36">
        <v>51</v>
      </c>
      <c r="B63" s="37" t="s">
        <v>460</v>
      </c>
      <c r="C63" s="39" t="s">
        <v>462</v>
      </c>
      <c r="D63" s="40" t="s">
        <v>150</v>
      </c>
      <c r="E63" s="30" t="s">
        <v>294</v>
      </c>
      <c r="F63" s="218">
        <f t="shared" si="0"/>
        <v>5</v>
      </c>
      <c r="G63" s="218">
        <f t="shared" si="1"/>
        <v>15</v>
      </c>
    </row>
    <row r="64" spans="1:7" ht="30" x14ac:dyDescent="0.2">
      <c r="A64" s="36">
        <v>52</v>
      </c>
      <c r="B64" s="37" t="s">
        <v>460</v>
      </c>
      <c r="C64" s="39" t="s">
        <v>463</v>
      </c>
      <c r="D64" s="40" t="s">
        <v>330</v>
      </c>
      <c r="E64" s="30" t="s">
        <v>294</v>
      </c>
      <c r="F64" s="218">
        <f t="shared" si="0"/>
        <v>5</v>
      </c>
      <c r="G64" s="218">
        <f t="shared" si="1"/>
        <v>5</v>
      </c>
    </row>
    <row r="65" spans="1:7" ht="45" x14ac:dyDescent="0.2">
      <c r="A65" s="36">
        <v>53</v>
      </c>
      <c r="B65" s="37" t="s">
        <v>460</v>
      </c>
      <c r="C65" s="39" t="s">
        <v>464</v>
      </c>
      <c r="D65" s="40" t="s">
        <v>156</v>
      </c>
      <c r="E65" s="30" t="s">
        <v>294</v>
      </c>
      <c r="F65" s="218">
        <f t="shared" si="0"/>
        <v>5</v>
      </c>
      <c r="G65" s="218">
        <f t="shared" si="1"/>
        <v>10</v>
      </c>
    </row>
    <row r="66" spans="1:7" ht="30" x14ac:dyDescent="0.2">
      <c r="A66" s="36">
        <v>54</v>
      </c>
      <c r="B66" s="37" t="s">
        <v>460</v>
      </c>
      <c r="C66" s="39" t="s">
        <v>465</v>
      </c>
      <c r="D66" s="40" t="s">
        <v>156</v>
      </c>
      <c r="E66" s="30" t="s">
        <v>294</v>
      </c>
      <c r="F66" s="218">
        <f t="shared" si="0"/>
        <v>5</v>
      </c>
      <c r="G66" s="218">
        <f t="shared" si="1"/>
        <v>10</v>
      </c>
    </row>
    <row r="67" spans="1:7" ht="30" x14ac:dyDescent="0.2">
      <c r="A67" s="36">
        <v>55</v>
      </c>
      <c r="B67" s="37" t="s">
        <v>460</v>
      </c>
      <c r="C67" s="39" t="s">
        <v>466</v>
      </c>
      <c r="D67" s="40" t="s">
        <v>156</v>
      </c>
      <c r="E67" s="30" t="s">
        <v>294</v>
      </c>
      <c r="F67" s="218">
        <f t="shared" si="0"/>
        <v>5</v>
      </c>
      <c r="G67" s="218">
        <f t="shared" si="1"/>
        <v>10</v>
      </c>
    </row>
    <row r="68" spans="1:7" ht="30" x14ac:dyDescent="0.2">
      <c r="A68" s="36">
        <v>56</v>
      </c>
      <c r="B68" s="37" t="s">
        <v>460</v>
      </c>
      <c r="C68" s="39" t="s">
        <v>467</v>
      </c>
      <c r="D68" s="40" t="s">
        <v>150</v>
      </c>
      <c r="E68" s="30" t="s">
        <v>294</v>
      </c>
      <c r="F68" s="218">
        <f t="shared" si="0"/>
        <v>5</v>
      </c>
      <c r="G68" s="218">
        <f t="shared" si="1"/>
        <v>15</v>
      </c>
    </row>
    <row r="69" spans="1:7" ht="30" x14ac:dyDescent="0.2">
      <c r="A69" s="36">
        <v>57</v>
      </c>
      <c r="B69" s="37" t="s">
        <v>460</v>
      </c>
      <c r="C69" s="39" t="s">
        <v>468</v>
      </c>
      <c r="D69" s="40" t="s">
        <v>330</v>
      </c>
      <c r="E69" s="30" t="s">
        <v>294</v>
      </c>
      <c r="F69" s="218">
        <f t="shared" si="0"/>
        <v>5</v>
      </c>
      <c r="G69" s="218">
        <f t="shared" si="1"/>
        <v>5</v>
      </c>
    </row>
    <row r="70" spans="1:7" ht="30" x14ac:dyDescent="0.2">
      <c r="A70" s="36">
        <v>58</v>
      </c>
      <c r="B70" s="37" t="s">
        <v>469</v>
      </c>
      <c r="C70" s="39" t="s">
        <v>470</v>
      </c>
      <c r="D70" s="40" t="s">
        <v>156</v>
      </c>
      <c r="E70" s="30" t="s">
        <v>294</v>
      </c>
      <c r="F70" s="218">
        <f t="shared" si="0"/>
        <v>5</v>
      </c>
      <c r="G70" s="218">
        <f t="shared" si="1"/>
        <v>10</v>
      </c>
    </row>
    <row r="71" spans="1:7" ht="30" x14ac:dyDescent="0.2">
      <c r="A71" s="36">
        <v>59</v>
      </c>
      <c r="B71" s="37" t="s">
        <v>469</v>
      </c>
      <c r="C71" s="39" t="s">
        <v>471</v>
      </c>
      <c r="D71" s="40" t="s">
        <v>150</v>
      </c>
      <c r="E71" s="30" t="s">
        <v>294</v>
      </c>
      <c r="F71" s="218">
        <f t="shared" si="0"/>
        <v>5</v>
      </c>
      <c r="G71" s="218">
        <f t="shared" si="1"/>
        <v>15</v>
      </c>
    </row>
    <row r="72" spans="1:7" ht="30" x14ac:dyDescent="0.2">
      <c r="A72" s="36">
        <v>60</v>
      </c>
      <c r="B72" s="37" t="s">
        <v>469</v>
      </c>
      <c r="C72" s="39" t="s">
        <v>472</v>
      </c>
      <c r="D72" s="40" t="s">
        <v>150</v>
      </c>
      <c r="E72" s="30" t="s">
        <v>294</v>
      </c>
      <c r="F72" s="218">
        <f t="shared" si="0"/>
        <v>5</v>
      </c>
      <c r="G72" s="218">
        <f t="shared" si="1"/>
        <v>15</v>
      </c>
    </row>
    <row r="73" spans="1:7" ht="45" x14ac:dyDescent="0.2">
      <c r="A73" s="36">
        <v>61</v>
      </c>
      <c r="B73" s="37" t="s">
        <v>469</v>
      </c>
      <c r="C73" s="39" t="s">
        <v>473</v>
      </c>
      <c r="D73" s="40" t="s">
        <v>330</v>
      </c>
      <c r="E73" s="30" t="s">
        <v>294</v>
      </c>
      <c r="F73" s="218">
        <f t="shared" si="0"/>
        <v>5</v>
      </c>
      <c r="G73" s="218">
        <f t="shared" si="1"/>
        <v>5</v>
      </c>
    </row>
    <row r="74" spans="1:7" ht="30" x14ac:dyDescent="0.2">
      <c r="A74" s="36">
        <v>62</v>
      </c>
      <c r="B74" s="37" t="s">
        <v>469</v>
      </c>
      <c r="C74" s="39" t="s">
        <v>474</v>
      </c>
      <c r="D74" s="40" t="s">
        <v>330</v>
      </c>
      <c r="E74" s="30" t="s">
        <v>294</v>
      </c>
      <c r="F74" s="218">
        <f t="shared" si="0"/>
        <v>5</v>
      </c>
      <c r="G74" s="218">
        <f t="shared" si="1"/>
        <v>5</v>
      </c>
    </row>
    <row r="75" spans="1:7" ht="60" x14ac:dyDescent="0.2">
      <c r="A75" s="36">
        <v>63</v>
      </c>
      <c r="B75" s="37" t="s">
        <v>469</v>
      </c>
      <c r="C75" s="39" t="s">
        <v>475</v>
      </c>
      <c r="D75" s="40" t="s">
        <v>330</v>
      </c>
      <c r="E75" s="30" t="s">
        <v>294</v>
      </c>
      <c r="F75" s="218">
        <f t="shared" si="0"/>
        <v>5</v>
      </c>
      <c r="G75" s="218">
        <f t="shared" si="1"/>
        <v>5</v>
      </c>
    </row>
    <row r="76" spans="1:7" ht="30" x14ac:dyDescent="0.2">
      <c r="A76" s="36">
        <v>64</v>
      </c>
      <c r="B76" s="37" t="s">
        <v>476</v>
      </c>
      <c r="C76" s="39" t="s">
        <v>477</v>
      </c>
      <c r="D76" s="40" t="s">
        <v>330</v>
      </c>
      <c r="E76" s="30" t="s">
        <v>294</v>
      </c>
      <c r="F76" s="218">
        <f t="shared" si="0"/>
        <v>5</v>
      </c>
      <c r="G76" s="218">
        <f t="shared" si="1"/>
        <v>5</v>
      </c>
    </row>
    <row r="77" spans="1:7" ht="30" x14ac:dyDescent="0.2">
      <c r="A77" s="36">
        <v>65</v>
      </c>
      <c r="B77" s="37" t="s">
        <v>476</v>
      </c>
      <c r="C77" s="39" t="s">
        <v>478</v>
      </c>
      <c r="D77" s="40" t="s">
        <v>330</v>
      </c>
      <c r="E77" s="30" t="s">
        <v>294</v>
      </c>
      <c r="F77" s="218">
        <f t="shared" si="0"/>
        <v>5</v>
      </c>
      <c r="G77" s="218">
        <f t="shared" si="1"/>
        <v>5</v>
      </c>
    </row>
    <row r="78" spans="1:7" ht="30" x14ac:dyDescent="0.2">
      <c r="A78" s="36">
        <v>66</v>
      </c>
      <c r="B78" s="37" t="s">
        <v>476</v>
      </c>
      <c r="C78" s="39" t="s">
        <v>479</v>
      </c>
      <c r="D78" s="40" t="s">
        <v>330</v>
      </c>
      <c r="E78" s="30" t="s">
        <v>294</v>
      </c>
      <c r="F78" s="218">
        <f t="shared" ref="F78:F92" si="2">VLOOKUP(E78,$A$5:$B$10,2,FALSE)</f>
        <v>5</v>
      </c>
      <c r="G78" s="218">
        <f t="shared" ref="G78:G92" si="3">IF(D78="H",F78*3,IF(D78="M",F78*2,IF(D78="L",F78*1)))</f>
        <v>5</v>
      </c>
    </row>
    <row r="79" spans="1:7" ht="45" x14ac:dyDescent="0.2">
      <c r="A79" s="36">
        <v>67</v>
      </c>
      <c r="B79" s="37" t="s">
        <v>476</v>
      </c>
      <c r="C79" s="39" t="s">
        <v>480</v>
      </c>
      <c r="D79" s="40" t="s">
        <v>330</v>
      </c>
      <c r="E79" s="30" t="s">
        <v>294</v>
      </c>
      <c r="F79" s="218">
        <f t="shared" si="2"/>
        <v>5</v>
      </c>
      <c r="G79" s="218">
        <f t="shared" si="3"/>
        <v>5</v>
      </c>
    </row>
    <row r="80" spans="1:7" ht="45" x14ac:dyDescent="0.2">
      <c r="A80" s="36">
        <v>68</v>
      </c>
      <c r="B80" s="37" t="s">
        <v>476</v>
      </c>
      <c r="C80" s="39" t="s">
        <v>481</v>
      </c>
      <c r="D80" s="40" t="s">
        <v>330</v>
      </c>
      <c r="E80" s="30" t="s">
        <v>294</v>
      </c>
      <c r="F80" s="218">
        <f t="shared" si="2"/>
        <v>5</v>
      </c>
      <c r="G80" s="218">
        <f t="shared" si="3"/>
        <v>5</v>
      </c>
    </row>
    <row r="81" spans="1:7" ht="30" x14ac:dyDescent="0.2">
      <c r="A81" s="36">
        <v>69</v>
      </c>
      <c r="B81" s="37" t="s">
        <v>476</v>
      </c>
      <c r="C81" s="39" t="s">
        <v>482</v>
      </c>
      <c r="D81" s="40" t="s">
        <v>150</v>
      </c>
      <c r="E81" s="30" t="s">
        <v>294</v>
      </c>
      <c r="F81" s="218">
        <f t="shared" si="2"/>
        <v>5</v>
      </c>
      <c r="G81" s="218">
        <f t="shared" si="3"/>
        <v>15</v>
      </c>
    </row>
    <row r="82" spans="1:7" ht="30" x14ac:dyDescent="0.2">
      <c r="A82" s="36">
        <v>70</v>
      </c>
      <c r="B82" s="37" t="s">
        <v>476</v>
      </c>
      <c r="C82" s="39" t="s">
        <v>483</v>
      </c>
      <c r="D82" s="40" t="s">
        <v>150</v>
      </c>
      <c r="E82" s="30" t="s">
        <v>294</v>
      </c>
      <c r="F82" s="218">
        <f t="shared" si="2"/>
        <v>5</v>
      </c>
      <c r="G82" s="218">
        <f t="shared" si="3"/>
        <v>15</v>
      </c>
    </row>
    <row r="83" spans="1:7" ht="30" x14ac:dyDescent="0.2">
      <c r="A83" s="36">
        <v>71</v>
      </c>
      <c r="B83" s="37" t="s">
        <v>476</v>
      </c>
      <c r="C83" s="39" t="s">
        <v>484</v>
      </c>
      <c r="D83" s="40" t="s">
        <v>150</v>
      </c>
      <c r="E83" s="30" t="s">
        <v>294</v>
      </c>
      <c r="F83" s="218">
        <f t="shared" si="2"/>
        <v>5</v>
      </c>
      <c r="G83" s="218">
        <f t="shared" si="3"/>
        <v>15</v>
      </c>
    </row>
    <row r="84" spans="1:7" ht="30" x14ac:dyDescent="0.2">
      <c r="A84" s="36">
        <v>72</v>
      </c>
      <c r="B84" s="37" t="s">
        <v>476</v>
      </c>
      <c r="C84" s="39" t="s">
        <v>485</v>
      </c>
      <c r="D84" s="40" t="s">
        <v>150</v>
      </c>
      <c r="E84" s="30" t="s">
        <v>294</v>
      </c>
      <c r="F84" s="218">
        <f t="shared" si="2"/>
        <v>5</v>
      </c>
      <c r="G84" s="218">
        <f t="shared" si="3"/>
        <v>15</v>
      </c>
    </row>
    <row r="85" spans="1:7" ht="30" x14ac:dyDescent="0.2">
      <c r="A85" s="36">
        <v>73</v>
      </c>
      <c r="B85" s="37" t="s">
        <v>476</v>
      </c>
      <c r="C85" s="39" t="s">
        <v>486</v>
      </c>
      <c r="D85" s="40" t="s">
        <v>150</v>
      </c>
      <c r="E85" s="30" t="s">
        <v>294</v>
      </c>
      <c r="F85" s="218">
        <f t="shared" si="2"/>
        <v>5</v>
      </c>
      <c r="G85" s="218">
        <f t="shared" si="3"/>
        <v>15</v>
      </c>
    </row>
    <row r="86" spans="1:7" ht="30" x14ac:dyDescent="0.2">
      <c r="A86" s="36">
        <v>74</v>
      </c>
      <c r="B86" s="37" t="s">
        <v>476</v>
      </c>
      <c r="C86" s="39" t="s">
        <v>487</v>
      </c>
      <c r="D86" s="40" t="s">
        <v>150</v>
      </c>
      <c r="E86" s="30" t="s">
        <v>294</v>
      </c>
      <c r="F86" s="218">
        <f t="shared" si="2"/>
        <v>5</v>
      </c>
      <c r="G86" s="218">
        <f t="shared" si="3"/>
        <v>15</v>
      </c>
    </row>
    <row r="87" spans="1:7" ht="30" x14ac:dyDescent="0.2">
      <c r="A87" s="36">
        <v>75</v>
      </c>
      <c r="B87" s="37" t="s">
        <v>476</v>
      </c>
      <c r="C87" s="39" t="s">
        <v>488</v>
      </c>
      <c r="D87" s="40" t="s">
        <v>150</v>
      </c>
      <c r="E87" s="30" t="s">
        <v>298</v>
      </c>
      <c r="F87" s="218">
        <f t="shared" si="2"/>
        <v>0</v>
      </c>
      <c r="G87" s="218">
        <f t="shared" si="3"/>
        <v>0</v>
      </c>
    </row>
    <row r="88" spans="1:7" ht="30" x14ac:dyDescent="0.2">
      <c r="A88" s="36">
        <v>76</v>
      </c>
      <c r="B88" s="37" t="s">
        <v>476</v>
      </c>
      <c r="C88" s="39" t="s">
        <v>489</v>
      </c>
      <c r="D88" s="40" t="s">
        <v>150</v>
      </c>
      <c r="E88" s="30" t="s">
        <v>298</v>
      </c>
      <c r="F88" s="218">
        <f t="shared" si="2"/>
        <v>0</v>
      </c>
      <c r="G88" s="218">
        <f t="shared" si="3"/>
        <v>0</v>
      </c>
    </row>
    <row r="89" spans="1:7" ht="30" x14ac:dyDescent="0.2">
      <c r="A89" s="36">
        <v>77</v>
      </c>
      <c r="B89" s="37" t="s">
        <v>476</v>
      </c>
      <c r="C89" s="43" t="s">
        <v>490</v>
      </c>
      <c r="D89" s="40" t="s">
        <v>150</v>
      </c>
      <c r="E89" s="30" t="s">
        <v>298</v>
      </c>
      <c r="F89" s="218">
        <f t="shared" si="2"/>
        <v>0</v>
      </c>
      <c r="G89" s="218">
        <f t="shared" si="3"/>
        <v>0</v>
      </c>
    </row>
    <row r="90" spans="1:7" ht="30" x14ac:dyDescent="0.2">
      <c r="A90" s="36">
        <v>78</v>
      </c>
      <c r="B90" s="37" t="s">
        <v>476</v>
      </c>
      <c r="C90" s="43" t="s">
        <v>491</v>
      </c>
      <c r="D90" s="40" t="s">
        <v>150</v>
      </c>
      <c r="E90" s="30" t="s">
        <v>298</v>
      </c>
      <c r="F90" s="218">
        <f t="shared" si="2"/>
        <v>0</v>
      </c>
      <c r="G90" s="218">
        <f t="shared" si="3"/>
        <v>0</v>
      </c>
    </row>
    <row r="91" spans="1:7" ht="30" x14ac:dyDescent="0.2">
      <c r="A91" s="36">
        <v>79</v>
      </c>
      <c r="B91" s="37" t="s">
        <v>476</v>
      </c>
      <c r="C91" s="43" t="s">
        <v>492</v>
      </c>
      <c r="D91" s="40" t="s">
        <v>150</v>
      </c>
      <c r="E91" s="30" t="s">
        <v>298</v>
      </c>
      <c r="F91" s="218">
        <f t="shared" si="2"/>
        <v>0</v>
      </c>
      <c r="G91" s="218">
        <f t="shared" si="3"/>
        <v>0</v>
      </c>
    </row>
    <row r="92" spans="1:7" ht="30" x14ac:dyDescent="0.2">
      <c r="A92" s="36">
        <v>80</v>
      </c>
      <c r="B92" s="37" t="s">
        <v>476</v>
      </c>
      <c r="C92" s="43" t="s">
        <v>493</v>
      </c>
      <c r="D92" s="40" t="s">
        <v>150</v>
      </c>
      <c r="E92" s="30" t="s">
        <v>298</v>
      </c>
      <c r="F92" s="218">
        <f t="shared" si="2"/>
        <v>0</v>
      </c>
      <c r="G92" s="218">
        <f t="shared" si="3"/>
        <v>0</v>
      </c>
    </row>
    <row r="93" spans="1:7" ht="13.5" thickBot="1" x14ac:dyDescent="0.25">
      <c r="F93" s="219">
        <f>SUM(F13:F92)</f>
        <v>345</v>
      </c>
      <c r="G93" s="219">
        <f>SUM(G13:G92)</f>
        <v>690</v>
      </c>
    </row>
    <row r="94" spans="1:7" ht="14.25" thickTop="1" thickBot="1" x14ac:dyDescent="0.25">
      <c r="F94" s="31"/>
      <c r="G94" s="38"/>
    </row>
    <row r="95" spans="1:7" ht="25.5" customHeight="1" thickBot="1" x14ac:dyDescent="0.25">
      <c r="D95" s="283" t="s">
        <v>943</v>
      </c>
      <c r="E95" s="283"/>
      <c r="F95" s="284"/>
      <c r="G95" s="220">
        <f>G93/840</f>
        <v>0.8214285714285714</v>
      </c>
    </row>
  </sheetData>
  <mergeCells count="5">
    <mergeCell ref="A3:B3"/>
    <mergeCell ref="D95:F95"/>
    <mergeCell ref="C3:G10"/>
    <mergeCell ref="A1:G1"/>
    <mergeCell ref="A2:G2"/>
  </mergeCells>
  <conditionalFormatting sqref="D13:D92 A13:B92">
    <cfRule type="expression" dxfId="22" priority="2">
      <formula>$D13=""</formula>
    </cfRule>
  </conditionalFormatting>
  <conditionalFormatting sqref="C13:C92">
    <cfRule type="expression" dxfId="21" priority="1">
      <formula>$D13=""</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G47"/>
  <sheetViews>
    <sheetView workbookViewId="0">
      <pane ySplit="2" topLeftCell="A39" activePane="bottomLeft" state="frozen"/>
      <selection pane="bottomLeft" activeCell="C47" sqref="C47"/>
    </sheetView>
  </sheetViews>
  <sheetFormatPr defaultRowHeight="12.75" x14ac:dyDescent="0.2"/>
  <cols>
    <col min="1" max="1" width="13.42578125" style="10" customWidth="1"/>
    <col min="2" max="2" width="14.140625" style="10" customWidth="1"/>
    <col min="3" max="3" width="71.5703125" style="10" customWidth="1"/>
    <col min="4" max="4" width="9.140625" style="10"/>
    <col min="5" max="5" width="12.5703125" style="10" customWidth="1"/>
    <col min="6" max="6" width="11.28515625" style="10" customWidth="1"/>
    <col min="7" max="7" width="18.42578125" style="10" customWidth="1"/>
    <col min="8" max="16384" width="9.140625" style="10"/>
  </cols>
  <sheetData>
    <row r="1" spans="1:7" ht="15" customHeight="1" x14ac:dyDescent="0.2">
      <c r="A1" s="289" t="s">
        <v>33</v>
      </c>
      <c r="B1" s="289"/>
      <c r="C1" s="289"/>
      <c r="D1" s="289"/>
      <c r="E1" s="289"/>
      <c r="F1" s="289"/>
      <c r="G1" s="289"/>
    </row>
    <row r="2" spans="1:7" ht="25.5" customHeight="1" x14ac:dyDescent="0.2">
      <c r="A2" s="288" t="s">
        <v>535</v>
      </c>
      <c r="B2" s="288"/>
      <c r="C2" s="288"/>
      <c r="D2" s="288"/>
      <c r="E2" s="288"/>
      <c r="F2" s="288"/>
      <c r="G2" s="288"/>
    </row>
    <row r="3" spans="1:7" ht="24" customHeight="1" x14ac:dyDescent="0.2">
      <c r="A3" s="285" t="s">
        <v>299</v>
      </c>
      <c r="B3" s="285"/>
      <c r="C3" s="286"/>
      <c r="D3" s="287"/>
      <c r="E3" s="287"/>
      <c r="F3" s="287"/>
      <c r="G3" s="287"/>
    </row>
    <row r="4" spans="1:7" x14ac:dyDescent="0.2">
      <c r="A4" s="21" t="s">
        <v>303</v>
      </c>
      <c r="B4" s="21" t="s">
        <v>302</v>
      </c>
      <c r="C4" s="286"/>
      <c r="D4" s="287"/>
      <c r="E4" s="287"/>
      <c r="F4" s="287"/>
      <c r="G4" s="287"/>
    </row>
    <row r="5" spans="1:7" x14ac:dyDescent="0.2">
      <c r="A5" s="6" t="s">
        <v>294</v>
      </c>
      <c r="B5" s="22">
        <v>5</v>
      </c>
      <c r="C5" s="286"/>
      <c r="D5" s="287"/>
      <c r="E5" s="287"/>
      <c r="F5" s="287"/>
      <c r="G5" s="287"/>
    </row>
    <row r="6" spans="1:7" x14ac:dyDescent="0.2">
      <c r="A6" s="6" t="s">
        <v>295</v>
      </c>
      <c r="B6" s="22">
        <v>4</v>
      </c>
      <c r="C6" s="286"/>
      <c r="D6" s="287"/>
      <c r="E6" s="287"/>
      <c r="F6" s="287"/>
      <c r="G6" s="287"/>
    </row>
    <row r="7" spans="1:7" x14ac:dyDescent="0.2">
      <c r="A7" s="6" t="s">
        <v>296</v>
      </c>
      <c r="B7" s="22">
        <v>3</v>
      </c>
      <c r="C7" s="286"/>
      <c r="D7" s="287"/>
      <c r="E7" s="287"/>
      <c r="F7" s="287"/>
      <c r="G7" s="287"/>
    </row>
    <row r="8" spans="1:7" x14ac:dyDescent="0.2">
      <c r="A8" s="6" t="s">
        <v>156</v>
      </c>
      <c r="B8" s="22">
        <v>2</v>
      </c>
      <c r="C8" s="286"/>
      <c r="D8" s="287"/>
      <c r="E8" s="287"/>
      <c r="F8" s="287"/>
      <c r="G8" s="287"/>
    </row>
    <row r="9" spans="1:7" x14ac:dyDescent="0.2">
      <c r="A9" s="6" t="s">
        <v>297</v>
      </c>
      <c r="B9" s="22">
        <v>1</v>
      </c>
      <c r="C9" s="286"/>
      <c r="D9" s="287"/>
      <c r="E9" s="287"/>
      <c r="F9" s="287"/>
      <c r="G9" s="287"/>
    </row>
    <row r="10" spans="1:7" x14ac:dyDescent="0.2">
      <c r="A10" s="6" t="s">
        <v>298</v>
      </c>
      <c r="B10" s="22">
        <v>0</v>
      </c>
      <c r="C10" s="286"/>
      <c r="D10" s="287"/>
      <c r="E10" s="287"/>
      <c r="F10" s="287"/>
      <c r="G10" s="287"/>
    </row>
    <row r="12" spans="1:7" ht="38.25" x14ac:dyDescent="0.2">
      <c r="A12" s="25" t="s">
        <v>144</v>
      </c>
      <c r="B12" s="26" t="s">
        <v>145</v>
      </c>
      <c r="C12" s="26" t="s">
        <v>146</v>
      </c>
      <c r="D12" s="25" t="s">
        <v>147</v>
      </c>
      <c r="E12" s="25" t="s">
        <v>300</v>
      </c>
      <c r="F12" s="174" t="s">
        <v>301</v>
      </c>
      <c r="G12" s="174" t="s">
        <v>316</v>
      </c>
    </row>
    <row r="13" spans="1:7" ht="15" x14ac:dyDescent="0.2">
      <c r="A13" s="36">
        <v>1</v>
      </c>
      <c r="B13" s="37" t="s">
        <v>495</v>
      </c>
      <c r="C13" s="39" t="s">
        <v>496</v>
      </c>
      <c r="D13" s="40" t="s">
        <v>150</v>
      </c>
      <c r="E13" s="30" t="s">
        <v>294</v>
      </c>
      <c r="F13" s="218">
        <f>VLOOKUP(E13,$A$5:$B$10,2,FALSE)</f>
        <v>5</v>
      </c>
      <c r="G13" s="218">
        <f>IF(D13="H",F13*3,IF(D13="M",F13*2,IF(D13="L",F13*1)))</f>
        <v>15</v>
      </c>
    </row>
    <row r="14" spans="1:7" ht="30" x14ac:dyDescent="0.2">
      <c r="A14" s="36">
        <v>2</v>
      </c>
      <c r="B14" s="37" t="s">
        <v>495</v>
      </c>
      <c r="C14" s="39" t="s">
        <v>497</v>
      </c>
      <c r="D14" s="40" t="s">
        <v>150</v>
      </c>
      <c r="E14" s="30" t="s">
        <v>294</v>
      </c>
      <c r="F14" s="218">
        <f t="shared" ref="F14:F44" si="0">VLOOKUP(E14,$A$5:$B$10,2,FALSE)</f>
        <v>5</v>
      </c>
      <c r="G14" s="218">
        <f t="shared" ref="G14:G44" si="1">IF(D14="H",F14*3,IF(D14="M",F14*2,IF(D14="L",F14*1)))</f>
        <v>15</v>
      </c>
    </row>
    <row r="15" spans="1:7" ht="15" x14ac:dyDescent="0.2">
      <c r="A15" s="36">
        <v>3</v>
      </c>
      <c r="B15" s="37" t="s">
        <v>495</v>
      </c>
      <c r="C15" s="42" t="s">
        <v>498</v>
      </c>
      <c r="D15" s="40" t="s">
        <v>150</v>
      </c>
      <c r="E15" s="30" t="s">
        <v>294</v>
      </c>
      <c r="F15" s="218">
        <f t="shared" si="0"/>
        <v>5</v>
      </c>
      <c r="G15" s="218">
        <f t="shared" si="1"/>
        <v>15</v>
      </c>
    </row>
    <row r="16" spans="1:7" ht="60" x14ac:dyDescent="0.2">
      <c r="A16" s="36">
        <v>4</v>
      </c>
      <c r="B16" s="37" t="s">
        <v>495</v>
      </c>
      <c r="C16" s="43" t="s">
        <v>499</v>
      </c>
      <c r="D16" s="40" t="s">
        <v>150</v>
      </c>
      <c r="E16" s="30" t="s">
        <v>294</v>
      </c>
      <c r="F16" s="218">
        <f t="shared" si="0"/>
        <v>5</v>
      </c>
      <c r="G16" s="218">
        <f t="shared" si="1"/>
        <v>15</v>
      </c>
    </row>
    <row r="17" spans="1:7" ht="30" x14ac:dyDescent="0.2">
      <c r="A17" s="36">
        <v>5</v>
      </c>
      <c r="B17" s="37" t="s">
        <v>500</v>
      </c>
      <c r="C17" s="39" t="s">
        <v>501</v>
      </c>
      <c r="D17" s="40" t="s">
        <v>150</v>
      </c>
      <c r="E17" s="30" t="s">
        <v>294</v>
      </c>
      <c r="F17" s="218">
        <f t="shared" si="0"/>
        <v>5</v>
      </c>
      <c r="G17" s="218">
        <f t="shared" si="1"/>
        <v>15</v>
      </c>
    </row>
    <row r="18" spans="1:7" ht="60" x14ac:dyDescent="0.2">
      <c r="A18" s="36">
        <v>6</v>
      </c>
      <c r="B18" s="37" t="s">
        <v>500</v>
      </c>
      <c r="C18" s="39" t="s">
        <v>502</v>
      </c>
      <c r="D18" s="40" t="s">
        <v>156</v>
      </c>
      <c r="E18" s="30" t="s">
        <v>294</v>
      </c>
      <c r="F18" s="218">
        <f t="shared" si="0"/>
        <v>5</v>
      </c>
      <c r="G18" s="218">
        <f t="shared" si="1"/>
        <v>10</v>
      </c>
    </row>
    <row r="19" spans="1:7" ht="30" x14ac:dyDescent="0.2">
      <c r="A19" s="36">
        <v>7</v>
      </c>
      <c r="B19" s="37" t="s">
        <v>500</v>
      </c>
      <c r="C19" s="41" t="s">
        <v>503</v>
      </c>
      <c r="D19" s="40" t="s">
        <v>156</v>
      </c>
      <c r="E19" s="30" t="s">
        <v>294</v>
      </c>
      <c r="F19" s="218">
        <f t="shared" si="0"/>
        <v>5</v>
      </c>
      <c r="G19" s="218">
        <f t="shared" si="1"/>
        <v>10</v>
      </c>
    </row>
    <row r="20" spans="1:7" ht="30" x14ac:dyDescent="0.2">
      <c r="A20" s="36">
        <v>8</v>
      </c>
      <c r="B20" s="37" t="s">
        <v>500</v>
      </c>
      <c r="C20" s="39" t="s">
        <v>504</v>
      </c>
      <c r="D20" s="40" t="s">
        <v>156</v>
      </c>
      <c r="E20" s="30" t="s">
        <v>294</v>
      </c>
      <c r="F20" s="218">
        <f t="shared" si="0"/>
        <v>5</v>
      </c>
      <c r="G20" s="218">
        <f t="shared" si="1"/>
        <v>10</v>
      </c>
    </row>
    <row r="21" spans="1:7" ht="30" x14ac:dyDescent="0.2">
      <c r="A21" s="36">
        <v>9</v>
      </c>
      <c r="B21" s="37" t="s">
        <v>500</v>
      </c>
      <c r="C21" s="39" t="s">
        <v>505</v>
      </c>
      <c r="D21" s="40" t="s">
        <v>156</v>
      </c>
      <c r="E21" s="30" t="s">
        <v>294</v>
      </c>
      <c r="F21" s="218">
        <f t="shared" si="0"/>
        <v>5</v>
      </c>
      <c r="G21" s="218">
        <f t="shared" si="1"/>
        <v>10</v>
      </c>
    </row>
    <row r="22" spans="1:7" ht="30" x14ac:dyDescent="0.2">
      <c r="A22" s="36">
        <v>10</v>
      </c>
      <c r="B22" s="37" t="s">
        <v>506</v>
      </c>
      <c r="C22" s="39" t="s">
        <v>507</v>
      </c>
      <c r="D22" s="40" t="s">
        <v>150</v>
      </c>
      <c r="E22" s="30" t="s">
        <v>294</v>
      </c>
      <c r="F22" s="218">
        <f t="shared" si="0"/>
        <v>5</v>
      </c>
      <c r="G22" s="218">
        <f t="shared" si="1"/>
        <v>15</v>
      </c>
    </row>
    <row r="23" spans="1:7" ht="30" x14ac:dyDescent="0.2">
      <c r="A23" s="36">
        <v>11</v>
      </c>
      <c r="B23" s="37" t="s">
        <v>506</v>
      </c>
      <c r="C23" s="43" t="s">
        <v>508</v>
      </c>
      <c r="D23" s="40" t="s">
        <v>150</v>
      </c>
      <c r="E23" s="30" t="s">
        <v>294</v>
      </c>
      <c r="F23" s="218">
        <f t="shared" si="0"/>
        <v>5</v>
      </c>
      <c r="G23" s="218">
        <f t="shared" si="1"/>
        <v>15</v>
      </c>
    </row>
    <row r="24" spans="1:7" ht="45" x14ac:dyDescent="0.2">
      <c r="A24" s="36">
        <v>12</v>
      </c>
      <c r="B24" s="37" t="s">
        <v>506</v>
      </c>
      <c r="C24" s="39" t="s">
        <v>509</v>
      </c>
      <c r="D24" s="40" t="s">
        <v>150</v>
      </c>
      <c r="E24" s="30" t="s">
        <v>294</v>
      </c>
      <c r="F24" s="218">
        <f t="shared" si="0"/>
        <v>5</v>
      </c>
      <c r="G24" s="218">
        <f t="shared" si="1"/>
        <v>15</v>
      </c>
    </row>
    <row r="25" spans="1:7" ht="30" x14ac:dyDescent="0.2">
      <c r="A25" s="36">
        <v>13</v>
      </c>
      <c r="B25" s="37" t="s">
        <v>506</v>
      </c>
      <c r="C25" s="43" t="s">
        <v>510</v>
      </c>
      <c r="D25" s="40" t="s">
        <v>150</v>
      </c>
      <c r="E25" s="30" t="s">
        <v>294</v>
      </c>
      <c r="F25" s="218">
        <f t="shared" si="0"/>
        <v>5</v>
      </c>
      <c r="G25" s="218">
        <f t="shared" si="1"/>
        <v>15</v>
      </c>
    </row>
    <row r="26" spans="1:7" ht="45" x14ac:dyDescent="0.2">
      <c r="A26" s="36">
        <v>14</v>
      </c>
      <c r="B26" s="37" t="s">
        <v>506</v>
      </c>
      <c r="C26" s="43" t="s">
        <v>511</v>
      </c>
      <c r="D26" s="40" t="s">
        <v>150</v>
      </c>
      <c r="E26" s="30" t="s">
        <v>294</v>
      </c>
      <c r="F26" s="218">
        <f t="shared" si="0"/>
        <v>5</v>
      </c>
      <c r="G26" s="218">
        <f t="shared" si="1"/>
        <v>15</v>
      </c>
    </row>
    <row r="27" spans="1:7" ht="30" x14ac:dyDescent="0.2">
      <c r="A27" s="36">
        <v>15</v>
      </c>
      <c r="B27" s="37" t="s">
        <v>512</v>
      </c>
      <c r="C27" s="42" t="s">
        <v>513</v>
      </c>
      <c r="D27" s="40" t="s">
        <v>150</v>
      </c>
      <c r="E27" s="30" t="s">
        <v>294</v>
      </c>
      <c r="F27" s="218">
        <f t="shared" si="0"/>
        <v>5</v>
      </c>
      <c r="G27" s="218">
        <f t="shared" si="1"/>
        <v>15</v>
      </c>
    </row>
    <row r="28" spans="1:7" ht="30" x14ac:dyDescent="0.2">
      <c r="A28" s="36">
        <v>16</v>
      </c>
      <c r="B28" s="37" t="s">
        <v>512</v>
      </c>
      <c r="C28" s="43" t="s">
        <v>514</v>
      </c>
      <c r="D28" s="40" t="s">
        <v>150</v>
      </c>
      <c r="E28" s="30" t="s">
        <v>294</v>
      </c>
      <c r="F28" s="218">
        <f t="shared" si="0"/>
        <v>5</v>
      </c>
      <c r="G28" s="218">
        <f t="shared" si="1"/>
        <v>15</v>
      </c>
    </row>
    <row r="29" spans="1:7" ht="30" x14ac:dyDescent="0.2">
      <c r="A29" s="36">
        <v>17</v>
      </c>
      <c r="B29" s="37" t="s">
        <v>512</v>
      </c>
      <c r="C29" s="45" t="s">
        <v>515</v>
      </c>
      <c r="D29" s="40" t="s">
        <v>150</v>
      </c>
      <c r="E29" s="30" t="s">
        <v>294</v>
      </c>
      <c r="F29" s="218">
        <f t="shared" si="0"/>
        <v>5</v>
      </c>
      <c r="G29" s="218">
        <f t="shared" si="1"/>
        <v>15</v>
      </c>
    </row>
    <row r="30" spans="1:7" ht="30" x14ac:dyDescent="0.2">
      <c r="A30" s="36">
        <v>18</v>
      </c>
      <c r="B30" s="37" t="s">
        <v>512</v>
      </c>
      <c r="C30" s="39" t="s">
        <v>516</v>
      </c>
      <c r="D30" s="40" t="s">
        <v>150</v>
      </c>
      <c r="E30" s="30" t="s">
        <v>294</v>
      </c>
      <c r="F30" s="218">
        <f t="shared" si="0"/>
        <v>5</v>
      </c>
      <c r="G30" s="218">
        <f t="shared" si="1"/>
        <v>15</v>
      </c>
    </row>
    <row r="31" spans="1:7" ht="30" x14ac:dyDescent="0.2">
      <c r="A31" s="36">
        <v>19</v>
      </c>
      <c r="B31" s="37" t="s">
        <v>512</v>
      </c>
      <c r="C31" s="43" t="s">
        <v>517</v>
      </c>
      <c r="D31" s="40" t="s">
        <v>150</v>
      </c>
      <c r="E31" s="30" t="s">
        <v>294</v>
      </c>
      <c r="F31" s="218">
        <f t="shared" si="0"/>
        <v>5</v>
      </c>
      <c r="G31" s="218">
        <f t="shared" si="1"/>
        <v>15</v>
      </c>
    </row>
    <row r="32" spans="1:7" ht="30" x14ac:dyDescent="0.2">
      <c r="A32" s="36">
        <v>20</v>
      </c>
      <c r="B32" s="37" t="s">
        <v>518</v>
      </c>
      <c r="C32" s="39" t="s">
        <v>519</v>
      </c>
      <c r="D32" s="40" t="s">
        <v>150</v>
      </c>
      <c r="E32" s="30" t="s">
        <v>294</v>
      </c>
      <c r="F32" s="218">
        <f t="shared" si="0"/>
        <v>5</v>
      </c>
      <c r="G32" s="218">
        <f t="shared" si="1"/>
        <v>15</v>
      </c>
    </row>
    <row r="33" spans="1:7" ht="30" x14ac:dyDescent="0.2">
      <c r="A33" s="36">
        <v>21</v>
      </c>
      <c r="B33" s="37" t="s">
        <v>518</v>
      </c>
      <c r="C33" s="43" t="s">
        <v>520</v>
      </c>
      <c r="D33" s="40" t="s">
        <v>150</v>
      </c>
      <c r="E33" s="30" t="s">
        <v>294</v>
      </c>
      <c r="F33" s="218">
        <f t="shared" si="0"/>
        <v>5</v>
      </c>
      <c r="G33" s="218">
        <f t="shared" si="1"/>
        <v>15</v>
      </c>
    </row>
    <row r="34" spans="1:7" ht="15" x14ac:dyDescent="0.2">
      <c r="A34" s="36">
        <v>22</v>
      </c>
      <c r="B34" s="37" t="s">
        <v>521</v>
      </c>
      <c r="C34" s="46" t="s">
        <v>522</v>
      </c>
      <c r="D34" s="47" t="s">
        <v>150</v>
      </c>
      <c r="E34" s="30" t="s">
        <v>294</v>
      </c>
      <c r="F34" s="218">
        <f t="shared" si="0"/>
        <v>5</v>
      </c>
      <c r="G34" s="218">
        <f t="shared" si="1"/>
        <v>15</v>
      </c>
    </row>
    <row r="35" spans="1:7" ht="30" x14ac:dyDescent="0.2">
      <c r="A35" s="36">
        <v>23</v>
      </c>
      <c r="B35" s="37" t="s">
        <v>521</v>
      </c>
      <c r="C35" s="43" t="s">
        <v>523</v>
      </c>
      <c r="D35" s="40" t="s">
        <v>150</v>
      </c>
      <c r="E35" s="30" t="s">
        <v>294</v>
      </c>
      <c r="F35" s="218">
        <f t="shared" si="0"/>
        <v>5</v>
      </c>
      <c r="G35" s="218">
        <f t="shared" si="1"/>
        <v>15</v>
      </c>
    </row>
    <row r="36" spans="1:7" ht="15" x14ac:dyDescent="0.2">
      <c r="A36" s="36">
        <v>24</v>
      </c>
      <c r="B36" s="37" t="s">
        <v>521</v>
      </c>
      <c r="C36" s="42" t="s">
        <v>524</v>
      </c>
      <c r="D36" s="40" t="s">
        <v>150</v>
      </c>
      <c r="E36" s="30" t="s">
        <v>294</v>
      </c>
      <c r="F36" s="218">
        <f t="shared" si="0"/>
        <v>5</v>
      </c>
      <c r="G36" s="218">
        <f t="shared" si="1"/>
        <v>15</v>
      </c>
    </row>
    <row r="37" spans="1:7" ht="30" x14ac:dyDescent="0.2">
      <c r="A37" s="36">
        <v>25</v>
      </c>
      <c r="B37" s="37" t="s">
        <v>525</v>
      </c>
      <c r="C37" s="39" t="s">
        <v>526</v>
      </c>
      <c r="D37" s="40" t="s">
        <v>150</v>
      </c>
      <c r="E37" s="30" t="s">
        <v>294</v>
      </c>
      <c r="F37" s="218">
        <f t="shared" si="0"/>
        <v>5</v>
      </c>
      <c r="G37" s="218">
        <f t="shared" si="1"/>
        <v>15</v>
      </c>
    </row>
    <row r="38" spans="1:7" ht="30" x14ac:dyDescent="0.2">
      <c r="A38" s="36">
        <v>26</v>
      </c>
      <c r="B38" s="37" t="s">
        <v>527</v>
      </c>
      <c r="C38" s="39" t="s">
        <v>528</v>
      </c>
      <c r="D38" s="40" t="s">
        <v>150</v>
      </c>
      <c r="E38" s="30" t="s">
        <v>294</v>
      </c>
      <c r="F38" s="218">
        <f t="shared" si="0"/>
        <v>5</v>
      </c>
      <c r="G38" s="218">
        <f t="shared" si="1"/>
        <v>15</v>
      </c>
    </row>
    <row r="39" spans="1:7" ht="45" x14ac:dyDescent="0.2">
      <c r="A39" s="36">
        <v>27</v>
      </c>
      <c r="B39" s="37" t="s">
        <v>527</v>
      </c>
      <c r="C39" s="43" t="s">
        <v>529</v>
      </c>
      <c r="D39" s="40" t="s">
        <v>150</v>
      </c>
      <c r="E39" s="30" t="s">
        <v>294</v>
      </c>
      <c r="F39" s="218">
        <f t="shared" si="0"/>
        <v>5</v>
      </c>
      <c r="G39" s="218">
        <f t="shared" si="1"/>
        <v>15</v>
      </c>
    </row>
    <row r="40" spans="1:7" ht="30" x14ac:dyDescent="0.2">
      <c r="A40" s="36">
        <v>28</v>
      </c>
      <c r="B40" s="37" t="s">
        <v>527</v>
      </c>
      <c r="C40" s="39" t="s">
        <v>530</v>
      </c>
      <c r="D40" s="40" t="s">
        <v>150</v>
      </c>
      <c r="E40" s="30" t="s">
        <v>294</v>
      </c>
      <c r="F40" s="218">
        <f t="shared" si="0"/>
        <v>5</v>
      </c>
      <c r="G40" s="218">
        <f t="shared" si="1"/>
        <v>15</v>
      </c>
    </row>
    <row r="41" spans="1:7" ht="30" x14ac:dyDescent="0.2">
      <c r="A41" s="36">
        <v>29</v>
      </c>
      <c r="B41" s="37" t="s">
        <v>527</v>
      </c>
      <c r="C41" s="39" t="s">
        <v>531</v>
      </c>
      <c r="D41" s="40" t="s">
        <v>150</v>
      </c>
      <c r="E41" s="30" t="s">
        <v>294</v>
      </c>
      <c r="F41" s="218">
        <f t="shared" si="0"/>
        <v>5</v>
      </c>
      <c r="G41" s="218">
        <f t="shared" si="1"/>
        <v>15</v>
      </c>
    </row>
    <row r="42" spans="1:7" ht="45" x14ac:dyDescent="0.2">
      <c r="A42" s="36">
        <v>30</v>
      </c>
      <c r="B42" s="37" t="s">
        <v>532</v>
      </c>
      <c r="C42" s="43" t="s">
        <v>1049</v>
      </c>
      <c r="D42" s="40" t="s">
        <v>150</v>
      </c>
      <c r="E42" s="30" t="s">
        <v>294</v>
      </c>
      <c r="F42" s="218">
        <f t="shared" si="0"/>
        <v>5</v>
      </c>
      <c r="G42" s="218">
        <f t="shared" si="1"/>
        <v>15</v>
      </c>
    </row>
    <row r="43" spans="1:7" ht="45" x14ac:dyDescent="0.2">
      <c r="A43" s="36">
        <v>31</v>
      </c>
      <c r="B43" s="37" t="s">
        <v>532</v>
      </c>
      <c r="C43" s="43" t="s">
        <v>533</v>
      </c>
      <c r="D43" s="40" t="s">
        <v>150</v>
      </c>
      <c r="E43" s="30" t="s">
        <v>294</v>
      </c>
      <c r="F43" s="218">
        <f t="shared" si="0"/>
        <v>5</v>
      </c>
      <c r="G43" s="218">
        <f t="shared" si="1"/>
        <v>15</v>
      </c>
    </row>
    <row r="44" spans="1:7" ht="45" x14ac:dyDescent="0.2">
      <c r="A44" s="36">
        <v>32</v>
      </c>
      <c r="B44" s="37" t="s">
        <v>532</v>
      </c>
      <c r="C44" s="43" t="s">
        <v>534</v>
      </c>
      <c r="D44" s="40" t="s">
        <v>150</v>
      </c>
      <c r="E44" s="30" t="s">
        <v>294</v>
      </c>
      <c r="F44" s="218">
        <f t="shared" si="0"/>
        <v>5</v>
      </c>
      <c r="G44" s="218">
        <f t="shared" si="1"/>
        <v>15</v>
      </c>
    </row>
    <row r="45" spans="1:7" ht="13.5" thickBot="1" x14ac:dyDescent="0.25">
      <c r="F45" s="219">
        <f>SUM(F13:F44)</f>
        <v>160</v>
      </c>
      <c r="G45" s="219">
        <f>SUM(G13:G44)</f>
        <v>460</v>
      </c>
    </row>
    <row r="46" spans="1:7" ht="14.25" thickTop="1" thickBot="1" x14ac:dyDescent="0.25">
      <c r="F46" s="31"/>
      <c r="G46" s="38"/>
    </row>
    <row r="47" spans="1:7" ht="26.25" customHeight="1" thickBot="1" x14ac:dyDescent="0.25">
      <c r="D47" s="283" t="s">
        <v>944</v>
      </c>
      <c r="E47" s="283"/>
      <c r="F47" s="284"/>
      <c r="G47" s="220">
        <f>G45/460</f>
        <v>1</v>
      </c>
    </row>
  </sheetData>
  <mergeCells count="5">
    <mergeCell ref="A3:B3"/>
    <mergeCell ref="D47:F47"/>
    <mergeCell ref="C3:G10"/>
    <mergeCell ref="A1:G1"/>
    <mergeCell ref="A2:G2"/>
  </mergeCells>
  <conditionalFormatting sqref="D13 A13:B13 D15:D44 B15:B44 A15 A17 A19 A21 A23 A25 A27 A29 A31 A33 A35 A37 A39 A41 A43">
    <cfRule type="expression" dxfId="20" priority="2">
      <formula>$D13=""</formula>
    </cfRule>
  </conditionalFormatting>
  <conditionalFormatting sqref="C13 C15:C44">
    <cfRule type="expression" dxfId="19" priority="1">
      <formula>$D13=""</formula>
    </cfRule>
  </conditionalFormatting>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G26"/>
  <sheetViews>
    <sheetView workbookViewId="0">
      <pane ySplit="2" topLeftCell="A18" activePane="bottomLeft" state="frozen"/>
      <selection pane="bottomLeft" activeCell="C25" sqref="C25"/>
    </sheetView>
  </sheetViews>
  <sheetFormatPr defaultRowHeight="12.75" x14ac:dyDescent="0.2"/>
  <cols>
    <col min="1" max="1" width="13.42578125" style="10" customWidth="1"/>
    <col min="2" max="2" width="18.28515625" style="10" customWidth="1"/>
    <col min="3" max="3" width="71.5703125" style="10" customWidth="1"/>
    <col min="4" max="4" width="9.140625" style="10"/>
    <col min="5" max="5" width="12.7109375" style="10" customWidth="1"/>
    <col min="6" max="6" width="10.42578125" style="10" customWidth="1"/>
    <col min="7" max="7" width="19.5703125" style="10" customWidth="1"/>
    <col min="8" max="16384" width="9.140625" style="10"/>
  </cols>
  <sheetData>
    <row r="1" spans="1:7" ht="15" customHeight="1" x14ac:dyDescent="0.2">
      <c r="A1" s="289" t="s">
        <v>307</v>
      </c>
      <c r="B1" s="289"/>
      <c r="C1" s="289"/>
      <c r="D1" s="289"/>
      <c r="E1" s="289"/>
      <c r="F1" s="289"/>
      <c r="G1" s="289"/>
    </row>
    <row r="2" spans="1:7" ht="26.25" customHeight="1" x14ac:dyDescent="0.2">
      <c r="A2" s="288" t="s">
        <v>536</v>
      </c>
      <c r="B2" s="288"/>
      <c r="C2" s="288"/>
      <c r="D2" s="288"/>
      <c r="E2" s="288"/>
      <c r="F2" s="288"/>
      <c r="G2" s="288"/>
    </row>
    <row r="3" spans="1:7" ht="26.25" customHeight="1" x14ac:dyDescent="0.2">
      <c r="A3" s="285" t="s">
        <v>299</v>
      </c>
      <c r="B3" s="285"/>
      <c r="C3" s="286"/>
      <c r="D3" s="287"/>
      <c r="E3" s="287"/>
      <c r="F3" s="287"/>
      <c r="G3" s="287"/>
    </row>
    <row r="4" spans="1:7" x14ac:dyDescent="0.2">
      <c r="A4" s="21" t="s">
        <v>303</v>
      </c>
      <c r="B4" s="21" t="s">
        <v>302</v>
      </c>
      <c r="C4" s="286"/>
      <c r="D4" s="287"/>
      <c r="E4" s="287"/>
      <c r="F4" s="287"/>
      <c r="G4" s="287"/>
    </row>
    <row r="5" spans="1:7" x14ac:dyDescent="0.2">
      <c r="A5" s="6" t="s">
        <v>294</v>
      </c>
      <c r="B5" s="22">
        <v>5</v>
      </c>
      <c r="C5" s="286"/>
      <c r="D5" s="287"/>
      <c r="E5" s="287"/>
      <c r="F5" s="287"/>
      <c r="G5" s="287"/>
    </row>
    <row r="6" spans="1:7" x14ac:dyDescent="0.2">
      <c r="A6" s="6" t="s">
        <v>295</v>
      </c>
      <c r="B6" s="22">
        <v>4</v>
      </c>
      <c r="C6" s="286"/>
      <c r="D6" s="287"/>
      <c r="E6" s="287"/>
      <c r="F6" s="287"/>
      <c r="G6" s="287"/>
    </row>
    <row r="7" spans="1:7" x14ac:dyDescent="0.2">
      <c r="A7" s="6" t="s">
        <v>296</v>
      </c>
      <c r="B7" s="22">
        <v>3</v>
      </c>
      <c r="C7" s="286"/>
      <c r="D7" s="287"/>
      <c r="E7" s="287"/>
      <c r="F7" s="287"/>
      <c r="G7" s="287"/>
    </row>
    <row r="8" spans="1:7" x14ac:dyDescent="0.2">
      <c r="A8" s="6" t="s">
        <v>156</v>
      </c>
      <c r="B8" s="22">
        <v>2</v>
      </c>
      <c r="C8" s="286"/>
      <c r="D8" s="287"/>
      <c r="E8" s="287"/>
      <c r="F8" s="287"/>
      <c r="G8" s="287"/>
    </row>
    <row r="9" spans="1:7" x14ac:dyDescent="0.2">
      <c r="A9" s="6" t="s">
        <v>297</v>
      </c>
      <c r="B9" s="22">
        <v>1</v>
      </c>
      <c r="C9" s="286"/>
      <c r="D9" s="287"/>
      <c r="E9" s="287"/>
      <c r="F9" s="287"/>
      <c r="G9" s="287"/>
    </row>
    <row r="10" spans="1:7" x14ac:dyDescent="0.2">
      <c r="A10" s="6" t="s">
        <v>298</v>
      </c>
      <c r="B10" s="22">
        <v>0</v>
      </c>
      <c r="C10" s="286"/>
      <c r="D10" s="287"/>
      <c r="E10" s="287"/>
      <c r="F10" s="287"/>
      <c r="G10" s="287"/>
    </row>
    <row r="12" spans="1:7" ht="38.25" x14ac:dyDescent="0.2">
      <c r="A12" s="25" t="s">
        <v>144</v>
      </c>
      <c r="B12" s="26" t="s">
        <v>145</v>
      </c>
      <c r="C12" s="26" t="s">
        <v>146</v>
      </c>
      <c r="D12" s="25" t="s">
        <v>147</v>
      </c>
      <c r="E12" s="25" t="s">
        <v>300</v>
      </c>
      <c r="F12" s="174" t="s">
        <v>301</v>
      </c>
      <c r="G12" s="174" t="s">
        <v>316</v>
      </c>
    </row>
    <row r="13" spans="1:7" ht="30" x14ac:dyDescent="0.2">
      <c r="A13" s="36">
        <v>1</v>
      </c>
      <c r="B13" s="37" t="s">
        <v>537</v>
      </c>
      <c r="C13" s="42" t="s">
        <v>538</v>
      </c>
      <c r="D13" s="40" t="s">
        <v>150</v>
      </c>
      <c r="E13" s="30" t="s">
        <v>294</v>
      </c>
      <c r="F13" s="218">
        <f>VLOOKUP(E13,$A$5:$B$10,2,FALSE)</f>
        <v>5</v>
      </c>
      <c r="G13" s="218">
        <f>IF(D13="H",F13*3,IF(D13="M",F13*2,IF(D13="L",F13*1)))</f>
        <v>15</v>
      </c>
    </row>
    <row r="14" spans="1:7" ht="30" x14ac:dyDescent="0.2">
      <c r="A14" s="36">
        <f t="shared" ref="A14:A23" si="0">+A13+1</f>
        <v>2</v>
      </c>
      <c r="B14" s="37" t="s">
        <v>537</v>
      </c>
      <c r="C14" s="42" t="s">
        <v>539</v>
      </c>
      <c r="D14" s="40" t="s">
        <v>150</v>
      </c>
      <c r="E14" s="30" t="s">
        <v>294</v>
      </c>
      <c r="F14" s="218">
        <f t="shared" ref="F14:F23" si="1">VLOOKUP(E14,$A$5:$B$10,2,FALSE)</f>
        <v>5</v>
      </c>
      <c r="G14" s="218">
        <f t="shared" ref="G14:G23" si="2">IF(D14="H",F14*3,IF(D14="M",F14*2,IF(D14="L",F14*1)))</f>
        <v>15</v>
      </c>
    </row>
    <row r="15" spans="1:7" ht="30" x14ac:dyDescent="0.2">
      <c r="A15" s="36">
        <f t="shared" si="0"/>
        <v>3</v>
      </c>
      <c r="B15" s="37" t="s">
        <v>537</v>
      </c>
      <c r="C15" s="41" t="s">
        <v>540</v>
      </c>
      <c r="D15" s="40" t="s">
        <v>150</v>
      </c>
      <c r="E15" s="30" t="s">
        <v>294</v>
      </c>
      <c r="F15" s="218">
        <f t="shared" si="1"/>
        <v>5</v>
      </c>
      <c r="G15" s="218">
        <f t="shared" si="2"/>
        <v>15</v>
      </c>
    </row>
    <row r="16" spans="1:7" ht="30" x14ac:dyDescent="0.2">
      <c r="A16" s="36">
        <f t="shared" si="0"/>
        <v>4</v>
      </c>
      <c r="B16" s="37" t="s">
        <v>537</v>
      </c>
      <c r="C16" s="39" t="s">
        <v>541</v>
      </c>
      <c r="D16" s="40" t="s">
        <v>330</v>
      </c>
      <c r="E16" s="30" t="s">
        <v>294</v>
      </c>
      <c r="F16" s="218">
        <f t="shared" si="1"/>
        <v>5</v>
      </c>
      <c r="G16" s="218">
        <f t="shared" si="2"/>
        <v>5</v>
      </c>
    </row>
    <row r="17" spans="1:7" ht="45" x14ac:dyDescent="0.2">
      <c r="A17" s="36">
        <f t="shared" si="0"/>
        <v>5</v>
      </c>
      <c r="B17" s="37" t="s">
        <v>537</v>
      </c>
      <c r="C17" s="42" t="s">
        <v>542</v>
      </c>
      <c r="D17" s="40" t="s">
        <v>150</v>
      </c>
      <c r="E17" s="30" t="s">
        <v>294</v>
      </c>
      <c r="F17" s="218">
        <f t="shared" si="1"/>
        <v>5</v>
      </c>
      <c r="G17" s="218">
        <f t="shared" si="2"/>
        <v>15</v>
      </c>
    </row>
    <row r="18" spans="1:7" ht="30" x14ac:dyDescent="0.2">
      <c r="A18" s="36">
        <f t="shared" si="0"/>
        <v>6</v>
      </c>
      <c r="B18" s="37" t="s">
        <v>537</v>
      </c>
      <c r="C18" s="39" t="s">
        <v>543</v>
      </c>
      <c r="D18" s="40" t="s">
        <v>150</v>
      </c>
      <c r="E18" s="30" t="s">
        <v>294</v>
      </c>
      <c r="F18" s="218">
        <f t="shared" si="1"/>
        <v>5</v>
      </c>
      <c r="G18" s="218">
        <f t="shared" si="2"/>
        <v>15</v>
      </c>
    </row>
    <row r="19" spans="1:7" ht="30" x14ac:dyDescent="0.2">
      <c r="A19" s="36">
        <f t="shared" si="0"/>
        <v>7</v>
      </c>
      <c r="B19" s="37" t="s">
        <v>537</v>
      </c>
      <c r="C19" s="43" t="s">
        <v>544</v>
      </c>
      <c r="D19" s="40" t="s">
        <v>330</v>
      </c>
      <c r="E19" s="30" t="s">
        <v>294</v>
      </c>
      <c r="F19" s="218">
        <f t="shared" si="1"/>
        <v>5</v>
      </c>
      <c r="G19" s="218">
        <f t="shared" si="2"/>
        <v>5</v>
      </c>
    </row>
    <row r="20" spans="1:7" ht="30" x14ac:dyDescent="0.2">
      <c r="A20" s="36">
        <f t="shared" si="0"/>
        <v>8</v>
      </c>
      <c r="B20" s="37" t="s">
        <v>537</v>
      </c>
      <c r="C20" s="42" t="s">
        <v>545</v>
      </c>
      <c r="D20" s="40" t="s">
        <v>150</v>
      </c>
      <c r="E20" s="30" t="s">
        <v>294</v>
      </c>
      <c r="F20" s="218">
        <f t="shared" si="1"/>
        <v>5</v>
      </c>
      <c r="G20" s="218">
        <f t="shared" si="2"/>
        <v>15</v>
      </c>
    </row>
    <row r="21" spans="1:7" ht="15" x14ac:dyDescent="0.2">
      <c r="A21" s="36">
        <f t="shared" si="0"/>
        <v>9</v>
      </c>
      <c r="B21" s="48" t="s">
        <v>546</v>
      </c>
      <c r="C21" s="42" t="s">
        <v>547</v>
      </c>
      <c r="D21" s="40" t="s">
        <v>150</v>
      </c>
      <c r="E21" s="30" t="s">
        <v>294</v>
      </c>
      <c r="F21" s="218">
        <f t="shared" si="1"/>
        <v>5</v>
      </c>
      <c r="G21" s="218">
        <f t="shared" si="2"/>
        <v>15</v>
      </c>
    </row>
    <row r="22" spans="1:7" ht="30" x14ac:dyDescent="0.2">
      <c r="A22" s="36">
        <f t="shared" si="0"/>
        <v>10</v>
      </c>
      <c r="B22" s="48" t="s">
        <v>546</v>
      </c>
      <c r="C22" s="44" t="s">
        <v>548</v>
      </c>
      <c r="D22" s="40" t="s">
        <v>150</v>
      </c>
      <c r="E22" s="30" t="s">
        <v>294</v>
      </c>
      <c r="F22" s="218">
        <f t="shared" si="1"/>
        <v>5</v>
      </c>
      <c r="G22" s="218">
        <f t="shared" si="2"/>
        <v>15</v>
      </c>
    </row>
    <row r="23" spans="1:7" ht="60" x14ac:dyDescent="0.2">
      <c r="A23" s="36">
        <f t="shared" si="0"/>
        <v>11</v>
      </c>
      <c r="B23" s="48" t="s">
        <v>546</v>
      </c>
      <c r="C23" s="39" t="s">
        <v>1036</v>
      </c>
      <c r="D23" s="40" t="s">
        <v>330</v>
      </c>
      <c r="E23" s="30" t="s">
        <v>294</v>
      </c>
      <c r="F23" s="218">
        <f t="shared" si="1"/>
        <v>5</v>
      </c>
      <c r="G23" s="218">
        <f t="shared" si="2"/>
        <v>5</v>
      </c>
    </row>
    <row r="24" spans="1:7" ht="13.5" thickBot="1" x14ac:dyDescent="0.25">
      <c r="F24" s="219">
        <f>SUM(F13:F23)</f>
        <v>55</v>
      </c>
      <c r="G24" s="219">
        <f>SUM(G13:G23)</f>
        <v>135</v>
      </c>
    </row>
    <row r="25" spans="1:7" ht="14.25" thickTop="1" thickBot="1" x14ac:dyDescent="0.25">
      <c r="F25" s="31"/>
      <c r="G25" s="38"/>
    </row>
    <row r="26" spans="1:7" ht="24.75" customHeight="1" thickBot="1" x14ac:dyDescent="0.25">
      <c r="D26" s="283" t="s">
        <v>945</v>
      </c>
      <c r="E26" s="283"/>
      <c r="F26" s="284"/>
      <c r="G26" s="220">
        <f>G24/135</f>
        <v>1</v>
      </c>
    </row>
  </sheetData>
  <mergeCells count="5">
    <mergeCell ref="A3:B3"/>
    <mergeCell ref="D26:F26"/>
    <mergeCell ref="C3:G10"/>
    <mergeCell ref="A1:G1"/>
    <mergeCell ref="A2:G2"/>
  </mergeCells>
  <conditionalFormatting sqref="D13:D23 A13:B23">
    <cfRule type="expression" dxfId="18" priority="2">
      <formula>$D13=""</formula>
    </cfRule>
  </conditionalFormatting>
  <conditionalFormatting sqref="C13:C23">
    <cfRule type="expression" dxfId="17" priority="1">
      <formula>$D13=""</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21</vt:i4>
      </vt:variant>
    </vt:vector>
  </HeadingPairs>
  <TitlesOfParts>
    <vt:vector size="21" baseType="lpstr">
      <vt:lpstr>Mandatory Documents</vt:lpstr>
      <vt:lpstr>Addendum A</vt:lpstr>
      <vt:lpstr>Addendum C</vt:lpstr>
      <vt:lpstr>Proof of Concepts</vt:lpstr>
      <vt:lpstr>C.1.1 Acc Payable</vt:lpstr>
      <vt:lpstr>C1.2 Acc Receivable</vt:lpstr>
      <vt:lpstr>C1.3 Planning&amp;Budgeting</vt:lpstr>
      <vt:lpstr>C1.4 GL</vt:lpstr>
      <vt:lpstr>C1.5 Bank Recon</vt:lpstr>
      <vt:lpstr>C1.6 Cash Management</vt:lpstr>
      <vt:lpstr>C.2.1 Purchasing</vt:lpstr>
      <vt:lpstr>C2.2 Tender&amp;Contract</vt:lpstr>
      <vt:lpstr>C2.3 Fixed assets</vt:lpstr>
      <vt:lpstr>C.3.1 Personnel Management</vt:lpstr>
      <vt:lpstr>C3.2 Payroll Management</vt:lpstr>
      <vt:lpstr>C3.3 Leave Management</vt:lpstr>
      <vt:lpstr>C3.4 Overtime Management</vt:lpstr>
      <vt:lpstr>C.4 General &amp; Technical</vt:lpstr>
      <vt:lpstr>C.6 Mobility</vt:lpstr>
      <vt:lpstr>C.7 Non-Functional</vt:lpstr>
      <vt:lpstr>C.7 Portal</vt:lpstr>
    </vt:vector>
  </TitlesOfParts>
  <Company>KPMG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Botha, Heleen</dc:creator>
  <cp:lastModifiedBy>Lephethesang Dieko</cp:lastModifiedBy>
  <cp:lastPrinted>2015-09-30T12:45:32Z</cp:lastPrinted>
  <dcterms:created xsi:type="dcterms:W3CDTF">2015-09-29T12:42:32Z</dcterms:created>
  <dcterms:modified xsi:type="dcterms:W3CDTF">2016-05-16T11:27:23Z</dcterms:modified>
</cp:coreProperties>
</file>