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liamentary Papers\House Papers\Question Papers\Replies 2015\12 June 2015\"/>
    </mc:Choice>
  </mc:AlternateContent>
  <bookViews>
    <workbookView xWindow="0" yWindow="0" windowWidth="25200" windowHeight="11985" firstSheet="2" activeTab="2"/>
  </bookViews>
  <sheets>
    <sheet name="TARGET" sheetId="9" state="hidden" r:id="rId1"/>
    <sheet name="Departments" sheetId="10" state="hidden" r:id="rId2"/>
    <sheet name="WCG Inst W4" sheetId="8" r:id="rId3"/>
  </sheets>
  <externalReferences>
    <externalReference r:id="rId4"/>
  </externalReferences>
  <definedNames>
    <definedName name="Departments">Departments!$A$2:$A$12</definedName>
    <definedName name="_xlnm.Print_Area" localSheetId="0">TARGET!$A$1:$P$4</definedName>
    <definedName name="_xlnm.Print_Area" localSheetId="2">'WCG Inst W4'!$A$1:$U$54</definedName>
  </definedNames>
  <calcPr calcId="152511"/>
</workbook>
</file>

<file path=xl/calcChain.xml><?xml version="1.0" encoding="utf-8"?>
<calcChain xmlns="http://schemas.openxmlformats.org/spreadsheetml/2006/main">
  <c r="S8" i="8" l="1"/>
  <c r="T8" i="8"/>
  <c r="U8" i="8"/>
  <c r="S9" i="8"/>
  <c r="T9" i="8"/>
  <c r="U9" i="8"/>
  <c r="S10" i="8"/>
  <c r="T10" i="8"/>
  <c r="U10" i="8"/>
  <c r="S11" i="8"/>
  <c r="T11" i="8"/>
  <c r="U11" i="8"/>
  <c r="S12" i="8"/>
  <c r="T12" i="8"/>
  <c r="U12" i="8"/>
  <c r="C13" i="8"/>
  <c r="D13" i="8"/>
  <c r="E13" i="8"/>
  <c r="F13" i="8"/>
  <c r="F44" i="8" s="1"/>
  <c r="G13" i="8"/>
  <c r="I13" i="8"/>
  <c r="J13" i="8"/>
  <c r="K13" i="8"/>
  <c r="L13" i="8"/>
  <c r="M13" i="8"/>
  <c r="N13" i="8"/>
  <c r="O13" i="8"/>
  <c r="P13" i="8"/>
  <c r="Q13" i="8"/>
  <c r="R13" i="8"/>
  <c r="D14" i="8"/>
  <c r="G15" i="8"/>
  <c r="K15" i="8"/>
  <c r="Q15" i="8"/>
  <c r="R15" i="8"/>
  <c r="U15" i="8"/>
  <c r="S16" i="8"/>
  <c r="U16" i="8"/>
  <c r="J16" i="8" s="1"/>
  <c r="S18" i="8"/>
  <c r="T18" i="8"/>
  <c r="U18" i="8"/>
  <c r="S19" i="8"/>
  <c r="T19" i="8"/>
  <c r="U19" i="8"/>
  <c r="S20" i="8"/>
  <c r="T20" i="8"/>
  <c r="U20" i="8"/>
  <c r="C21" i="8"/>
  <c r="D21" i="8"/>
  <c r="D44" i="8" s="1"/>
  <c r="E21" i="8"/>
  <c r="F21" i="8"/>
  <c r="G21" i="8"/>
  <c r="I21" i="8"/>
  <c r="J21" i="8"/>
  <c r="K21" i="8"/>
  <c r="L21" i="8"/>
  <c r="M21" i="8"/>
  <c r="M44" i="8" s="1"/>
  <c r="D51" i="8" s="1"/>
  <c r="N21" i="8"/>
  <c r="O21" i="8"/>
  <c r="P21" i="8"/>
  <c r="Q21" i="8"/>
  <c r="R21" i="8"/>
  <c r="G23" i="8"/>
  <c r="K23" i="8"/>
  <c r="Q23" i="8"/>
  <c r="R23" i="8"/>
  <c r="U23" i="8"/>
  <c r="U24" i="8"/>
  <c r="G24" i="8" s="1"/>
  <c r="S26" i="8"/>
  <c r="T26" i="8"/>
  <c r="U26" i="8"/>
  <c r="S27" i="8"/>
  <c r="T27" i="8"/>
  <c r="U27" i="8"/>
  <c r="S28" i="8"/>
  <c r="T28" i="8"/>
  <c r="U28" i="8"/>
  <c r="S29" i="8"/>
  <c r="T29" i="8"/>
  <c r="U29" i="8"/>
  <c r="C30" i="8"/>
  <c r="D30" i="8"/>
  <c r="E30" i="8"/>
  <c r="E31" i="8" s="1"/>
  <c r="F30" i="8"/>
  <c r="G30" i="8"/>
  <c r="I30" i="8"/>
  <c r="J30" i="8"/>
  <c r="K30" i="8"/>
  <c r="L30" i="8"/>
  <c r="M30" i="8"/>
  <c r="N30" i="8"/>
  <c r="O30" i="8"/>
  <c r="T30" i="8" s="1"/>
  <c r="P30" i="8"/>
  <c r="Q30" i="8"/>
  <c r="R30" i="8"/>
  <c r="S30" i="8"/>
  <c r="D31" i="8"/>
  <c r="G32" i="8"/>
  <c r="K32" i="8"/>
  <c r="Q32" i="8"/>
  <c r="R32" i="8"/>
  <c r="U32" i="8"/>
  <c r="U33" i="8"/>
  <c r="K33" i="8" s="1"/>
  <c r="S35" i="8"/>
  <c r="T35" i="8"/>
  <c r="U35" i="8"/>
  <c r="S36" i="8"/>
  <c r="T36" i="8"/>
  <c r="U36" i="8"/>
  <c r="S37" i="8"/>
  <c r="T37" i="8"/>
  <c r="U37" i="8"/>
  <c r="S38" i="8"/>
  <c r="T38" i="8"/>
  <c r="U38" i="8"/>
  <c r="C39" i="8"/>
  <c r="D39" i="8"/>
  <c r="E39" i="8"/>
  <c r="F39" i="8"/>
  <c r="G39" i="8"/>
  <c r="I39" i="8"/>
  <c r="J39" i="8"/>
  <c r="K39" i="8"/>
  <c r="L39" i="8"/>
  <c r="M39" i="8"/>
  <c r="N39" i="8"/>
  <c r="O39" i="8"/>
  <c r="P39" i="8"/>
  <c r="Q39" i="8"/>
  <c r="R39" i="8"/>
  <c r="D40" i="8"/>
  <c r="Q41" i="8"/>
  <c r="R41" i="8"/>
  <c r="U41" i="8"/>
  <c r="U42" i="8"/>
  <c r="G42" i="8" s="1"/>
  <c r="H44" i="8"/>
  <c r="I44" i="8"/>
  <c r="J44" i="8"/>
  <c r="N44" i="8"/>
  <c r="Q44" i="8"/>
  <c r="R44" i="8"/>
  <c r="G46" i="8"/>
  <c r="K46" i="8"/>
  <c r="Q46" i="8"/>
  <c r="R46" i="8"/>
  <c r="U46" i="8"/>
  <c r="G53" i="8"/>
  <c r="G33" i="8" l="1"/>
  <c r="K44" i="8"/>
  <c r="L33" i="8"/>
  <c r="U39" i="8"/>
  <c r="E40" i="8"/>
  <c r="T33" i="8"/>
  <c r="U30" i="8"/>
  <c r="R31" i="8" s="1"/>
  <c r="S21" i="8"/>
  <c r="U21" i="8"/>
  <c r="O22" i="8" s="1"/>
  <c r="G44" i="8"/>
  <c r="E22" i="8"/>
  <c r="O16" i="8"/>
  <c r="T13" i="8"/>
  <c r="T14" i="8" s="1"/>
  <c r="U13" i="8"/>
  <c r="I14" i="8" s="1"/>
  <c r="E44" i="8"/>
  <c r="T39" i="8"/>
  <c r="P33" i="8"/>
  <c r="T21" i="8"/>
  <c r="K16" i="8"/>
  <c r="I40" i="8"/>
  <c r="M40" i="8"/>
  <c r="Q40" i="8"/>
  <c r="U40" i="8"/>
  <c r="K40" i="8"/>
  <c r="O40" i="8"/>
  <c r="J40" i="8"/>
  <c r="N40" i="8"/>
  <c r="R40" i="8"/>
  <c r="G40" i="8"/>
  <c r="L40" i="8"/>
  <c r="P40" i="8"/>
  <c r="G31" i="8"/>
  <c r="O31" i="8"/>
  <c r="Q31" i="8"/>
  <c r="K22" i="8"/>
  <c r="I22" i="8"/>
  <c r="Q22" i="8"/>
  <c r="G22" i="8"/>
  <c r="P22" i="8"/>
  <c r="J22" i="8"/>
  <c r="R22" i="8"/>
  <c r="T44" i="8"/>
  <c r="M14" i="8"/>
  <c r="Q14" i="8"/>
  <c r="U14" i="8"/>
  <c r="K14" i="8"/>
  <c r="O14" i="8"/>
  <c r="J14" i="8"/>
  <c r="N14" i="8"/>
  <c r="R14" i="8"/>
  <c r="G14" i="8"/>
  <c r="L14" i="8"/>
  <c r="P14" i="8"/>
  <c r="T40" i="8"/>
  <c r="E51" i="8"/>
  <c r="P44" i="8"/>
  <c r="L44" i="8"/>
  <c r="S42" i="8"/>
  <c r="O42" i="8"/>
  <c r="K42" i="8"/>
  <c r="R33" i="8"/>
  <c r="N33" i="8"/>
  <c r="J33" i="8"/>
  <c r="S24" i="8"/>
  <c r="O24" i="8"/>
  <c r="K24" i="8"/>
  <c r="D22" i="8"/>
  <c r="Q16" i="8"/>
  <c r="M16" i="8"/>
  <c r="I16" i="8"/>
  <c r="Q42" i="8"/>
  <c r="M42" i="8"/>
  <c r="I42" i="8"/>
  <c r="Q24" i="8"/>
  <c r="M24" i="8"/>
  <c r="I24" i="8"/>
  <c r="O44" i="8"/>
  <c r="C44" i="8"/>
  <c r="E45" i="8" s="1"/>
  <c r="R42" i="8"/>
  <c r="N42" i="8"/>
  <c r="J42" i="8"/>
  <c r="S39" i="8"/>
  <c r="S40" i="8" s="1"/>
  <c r="Q33" i="8"/>
  <c r="M33" i="8"/>
  <c r="I33" i="8"/>
  <c r="R24" i="8"/>
  <c r="N24" i="8"/>
  <c r="J24" i="8"/>
  <c r="T16" i="8"/>
  <c r="P16" i="8"/>
  <c r="L16" i="8"/>
  <c r="G16" i="8"/>
  <c r="E14" i="8"/>
  <c r="S13" i="8"/>
  <c r="T42" i="8"/>
  <c r="P42" i="8"/>
  <c r="L42" i="8"/>
  <c r="S33" i="8"/>
  <c r="O33" i="8"/>
  <c r="T24" i="8"/>
  <c r="P24" i="8"/>
  <c r="L24" i="8"/>
  <c r="R16" i="8"/>
  <c r="N16" i="8"/>
  <c r="I31" i="8" l="1"/>
  <c r="P31" i="8"/>
  <c r="N31" i="8"/>
  <c r="U44" i="8"/>
  <c r="O45" i="8" s="1"/>
  <c r="N22" i="8"/>
  <c r="L22" i="8"/>
  <c r="M22" i="8"/>
  <c r="U31" i="8"/>
  <c r="S31" i="8"/>
  <c r="L31" i="8"/>
  <c r="J31" i="8"/>
  <c r="S22" i="8"/>
  <c r="T31" i="8"/>
  <c r="T22" i="8"/>
  <c r="U22" i="8"/>
  <c r="M31" i="8"/>
  <c r="K31" i="8"/>
  <c r="F51" i="8"/>
  <c r="C51" i="8"/>
  <c r="L45" i="8"/>
  <c r="S14" i="8"/>
  <c r="S44" i="8"/>
  <c r="D45" i="8"/>
  <c r="U47" i="8"/>
  <c r="Q45" i="8"/>
  <c r="U45" i="8"/>
  <c r="R45" i="8"/>
  <c r="P45" i="8" l="1"/>
  <c r="N45" i="8"/>
  <c r="M45" i="8"/>
  <c r="J45" i="8"/>
  <c r="I45" i="8"/>
  <c r="G45" i="8"/>
  <c r="K45" i="8"/>
  <c r="S45" i="8"/>
  <c r="T45" i="8"/>
  <c r="F52" i="8"/>
  <c r="J47" i="8"/>
  <c r="N47" i="8"/>
  <c r="R47" i="8"/>
  <c r="G47" i="8"/>
  <c r="L47" i="8"/>
  <c r="P47" i="8"/>
  <c r="T47" i="8"/>
  <c r="K47" i="8"/>
  <c r="O47" i="8"/>
  <c r="S47" i="8"/>
  <c r="I47" i="8"/>
  <c r="M47" i="8"/>
  <c r="Q47" i="8"/>
  <c r="G54" i="8"/>
  <c r="G51" i="8"/>
  <c r="C52" i="8"/>
  <c r="D52" i="8" l="1"/>
  <c r="E52" i="8"/>
  <c r="D54" i="8"/>
  <c r="F54" i="8"/>
  <c r="E54" i="8"/>
  <c r="C54" i="8"/>
  <c r="G52" i="8" l="1"/>
</calcChain>
</file>

<file path=xl/comments1.xml><?xml version="1.0" encoding="utf-8"?>
<comments xmlns="http://schemas.openxmlformats.org/spreadsheetml/2006/main">
  <authors>
    <author>Your User Name</author>
    <author>Gerhard Oosthuizen</author>
    <author>User</author>
  </authors>
  <commentList>
    <comment ref="A2" authorId="0" shapeId="0">
      <text>
        <r>
          <rPr>
            <b/>
            <sz val="10"/>
            <color indexed="81"/>
            <rFont val="Tahoma"/>
            <family val="2"/>
          </rPr>
          <t>A) INCLUDE MODERNISED DEPARTMENTS ONLY
B) EXCLUDE STAFF ON NATURE OF APPOINTMENT 16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>
      <text>
        <r>
          <rPr>
            <b/>
            <sz val="12"/>
            <color indexed="81"/>
            <rFont val="Tahoma"/>
            <family val="2"/>
          </rPr>
          <t>Permanent posts= Post Type 01, 03, 04 
with Post Status 1, 3, 7
Use 'Post Salary Level'</t>
        </r>
      </text>
    </comment>
    <comment ref="D4" authorId="0" shapeId="0">
      <text>
        <r>
          <rPr>
            <b/>
            <sz val="12"/>
            <color indexed="81"/>
            <rFont val="Tahoma"/>
            <family val="2"/>
          </rPr>
          <t>Filled = Any nature of appointment and Appointment Number 01 - person must be in permanent post (see column B). If not in permanent post, DO NOT COUNT!
Use "Post Salary Level" field to determine salary level for classification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0" shapeId="0">
      <text>
        <r>
          <rPr>
            <b/>
            <sz val="12"/>
            <color indexed="81"/>
            <rFont val="Tahoma"/>
            <family val="2"/>
          </rPr>
          <t xml:space="preserve">Permanent posts= Post Type 01, 03, 04 
Vacant = Any "permanent post" with Post status 3+ 7
Use 'Post Salary Level"
</t>
        </r>
      </text>
    </comment>
    <comment ref="F4" authorId="0" shapeId="0">
      <text>
        <r>
          <rPr>
            <b/>
            <sz val="12"/>
            <color indexed="81"/>
            <rFont val="Tahoma"/>
            <family val="2"/>
          </rPr>
          <t>Additional Employment = All appointments with Appointment Number 01 taken up in posts with Post Type 05.
Also exclude all contract staff with following job titles:
91798, 92135, 92137,  92136,  92138 (Interns)
Use ' Post Salary Level'</t>
        </r>
      </text>
    </comment>
    <comment ref="G4" authorId="1" shapeId="0">
      <text>
        <r>
          <rPr>
            <b/>
            <sz val="9"/>
            <color indexed="81"/>
            <rFont val="Tahoma"/>
            <family val="2"/>
          </rPr>
          <t>Exclude Interns - See F4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12"/>
            <color indexed="81"/>
            <rFont val="Tahoma"/>
            <family val="2"/>
          </rPr>
          <t>All personnel marked "Disabled YES"
All staff must be in permanent post as per column B
Use 'Post Salary Level'</t>
        </r>
      </text>
    </comment>
    <comment ref="I6" authorId="0" shapeId="0">
      <text>
        <r>
          <rPr>
            <b/>
            <sz val="12"/>
            <color indexed="81"/>
            <rFont val="Tahoma"/>
            <family val="2"/>
          </rPr>
          <t>All male personnel with Appointment Number 01, excluding personnel marked as Foreigners - Note White males to Non-Designated White
Note that disabled males in personnel in column G must ALSO be included
All staff must be in permanent post as per column B
Use 'Post Salary Level'</t>
        </r>
      </text>
    </comment>
    <comment ref="L6" authorId="0" shapeId="0">
      <text>
        <r>
          <rPr>
            <b/>
            <sz val="12"/>
            <color indexed="81"/>
            <rFont val="Tahoma"/>
            <family val="2"/>
          </rPr>
          <t>All female personnel with Appointment Number 01, excluding personnel marked as Foreigners
Note that disabled females in column H MUST also be included 
All staff must be in permanent post as per column B
Use 'Post Salary Level'</t>
        </r>
      </text>
    </comment>
    <comment ref="P6" authorId="0" shapeId="0">
      <text>
        <r>
          <rPr>
            <b/>
            <sz val="12"/>
            <color indexed="81"/>
            <rFont val="Tahoma"/>
            <family val="2"/>
          </rPr>
          <t xml:space="preserve">All white male staff with Appointment Number 01, excluding staff marked as Foreigners. 
Note that disabled males in staff in column G must ALSO be included
All staff must be in permanent post as per column B
Use 'Post Salary Level'
</t>
        </r>
      </text>
    </comment>
    <comment ref="Q6" authorId="0" shapeId="0">
      <text>
        <r>
          <rPr>
            <b/>
            <sz val="10"/>
            <color indexed="81"/>
            <rFont val="Tahoma"/>
            <family val="2"/>
          </rPr>
          <t>All staff marked as FOREIGNER YES
Use 'Post Salary Level'</t>
        </r>
      </text>
    </comment>
    <comment ref="U13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Exclude Foreigners</t>
        </r>
      </text>
    </comment>
    <comment ref="U21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Exclude Foreigners</t>
        </r>
      </text>
    </comment>
    <comment ref="U30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Exclude Foreigners</t>
        </r>
      </text>
    </comment>
    <comment ref="U39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Exclude Foreigners</t>
        </r>
      </text>
    </comment>
  </commentList>
</comments>
</file>

<file path=xl/sharedStrings.xml><?xml version="1.0" encoding="utf-8"?>
<sst xmlns="http://schemas.openxmlformats.org/spreadsheetml/2006/main" count="132" uniqueCount="83">
  <si>
    <t>Goal for Employees</t>
  </si>
  <si>
    <t>Economically Active</t>
  </si>
  <si>
    <t>Current Total %</t>
  </si>
  <si>
    <t>Current employees</t>
  </si>
  <si>
    <t>Total</t>
  </si>
  <si>
    <t>W</t>
  </si>
  <si>
    <t>I</t>
  </si>
  <si>
    <t>C</t>
  </si>
  <si>
    <t>A</t>
  </si>
  <si>
    <t>Race Distribution</t>
  </si>
  <si>
    <t>Shift required - Difference between Current and Goal per EE Plan</t>
  </si>
  <si>
    <t>Goal for Employees (Refer to EE Plan)</t>
  </si>
  <si>
    <t>% Economically Active Workforce for the Western Cape per 2011 Census</t>
  </si>
  <si>
    <t>~</t>
  </si>
  <si>
    <t>Current Total Dept Staff</t>
  </si>
  <si>
    <t>Current Total SL 13-16</t>
  </si>
  <si>
    <t>13 to 16</t>
  </si>
  <si>
    <t>Current Total SL 9-12</t>
  </si>
  <si>
    <t>9 to 12</t>
  </si>
  <si>
    <t>Current Total SL 6-8</t>
  </si>
  <si>
    <t>6 to 8</t>
  </si>
  <si>
    <t>Current Total SL 1-5</t>
  </si>
  <si>
    <t>1 to 5</t>
  </si>
  <si>
    <t>F</t>
  </si>
  <si>
    <t>M</t>
  </si>
  <si>
    <t>WM</t>
  </si>
  <si>
    <t>WF</t>
  </si>
  <si>
    <t>IF</t>
  </si>
  <si>
    <t>CF</t>
  </si>
  <si>
    <t>AF</t>
  </si>
  <si>
    <t>IM</t>
  </si>
  <si>
    <t>CM</t>
  </si>
  <si>
    <t>AM</t>
  </si>
  <si>
    <t>TOTAL STAFF (in Permanent Posts)</t>
  </si>
  <si>
    <t>Gender in Permanent Posts</t>
  </si>
  <si>
    <t>Foreign Nationals</t>
  </si>
  <si>
    <t>White Males in PP</t>
  </si>
  <si>
    <t>Females in Permanent Posts</t>
  </si>
  <si>
    <t>Males in Permanent Posts</t>
  </si>
  <si>
    <t>TOTALS</t>
  </si>
  <si>
    <t>NON-DESIGNATED</t>
  </si>
  <si>
    <t>DESIGNATED</t>
  </si>
  <si>
    <t>Disability</t>
  </si>
  <si>
    <t>DEPARTMENT :  SALARY LEVELS 1-16</t>
  </si>
  <si>
    <t>Staff in Additional (05) Posts</t>
  </si>
  <si>
    <t>Permanent and Funded Posts Vacant</t>
  </si>
  <si>
    <t>Permanent and Funded Posts Filled</t>
  </si>
  <si>
    <t>Total Permanent and Funded Posts Approved</t>
  </si>
  <si>
    <t>Salary Level</t>
  </si>
  <si>
    <t>Post Salary Level Groups</t>
  </si>
  <si>
    <t>W4 - WC: ENVIRONMENTAL AFFAIRS AND DEVELOPMENT PLANNING</t>
  </si>
  <si>
    <t>DATA EXTRACT FROM PERSAL - APPROVED ESTABLISHMENT</t>
  </si>
  <si>
    <t>RECRUITMENT AND SELECTION EMPLOYMENT EQUITY PROFILE FOR THE WHOLE DEPARTMENT : AS ON 29 MAY 2015</t>
  </si>
  <si>
    <t>Economic Active Target</t>
  </si>
  <si>
    <t>Male</t>
  </si>
  <si>
    <t>Female</t>
  </si>
  <si>
    <t>White</t>
  </si>
  <si>
    <t>Gender</t>
  </si>
  <si>
    <t>TOTAL STAFF</t>
  </si>
  <si>
    <t>ORG CODE</t>
  </si>
  <si>
    <t>ORG NAME</t>
  </si>
  <si>
    <t>U2</t>
  </si>
  <si>
    <t>WC: DEPARTMENT OF TRANSPORT &amp; PUBLIC WORKS</t>
  </si>
  <si>
    <t>U6</t>
  </si>
  <si>
    <t>WC: DEPARTMENT OF HUMAN SETTLEMENTS</t>
  </si>
  <si>
    <t>U7</t>
  </si>
  <si>
    <t>WC: PROVINCIAL TREASURY</t>
  </si>
  <si>
    <t>U8</t>
  </si>
  <si>
    <t>WC: DEPARTMENT OF SOCIAL DEVELOPMENT</t>
  </si>
  <si>
    <t>W4</t>
  </si>
  <si>
    <t>WC: ENVIRONMENTAL AFFAIRS AND DEVELOPMENT PLANNING</t>
  </si>
  <si>
    <t>W5</t>
  </si>
  <si>
    <t>WC: DEPARTMENT OF COMMUNITY SAFETY</t>
  </si>
  <si>
    <t>W6</t>
  </si>
  <si>
    <t>WC: DEPARTMENT OF THE PREMIER</t>
  </si>
  <si>
    <t>W8</t>
  </si>
  <si>
    <t>WC: DEPARTMENT OF AGRICULTURE</t>
  </si>
  <si>
    <t>Y1</t>
  </si>
  <si>
    <t>WC: DEPARTMENT OF LOCAL GOVERNMENT</t>
  </si>
  <si>
    <t>Y3</t>
  </si>
  <si>
    <t>WC: DEPARTMENT OF CULTURAL AFFAIRS AND SPORT</t>
  </si>
  <si>
    <t>Y5</t>
  </si>
  <si>
    <t>WC: DEPARTMENT OF ECONOMIC DEVELOPMENT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</si>
</sst>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313">
    <xf numFmtId="0" fontId="0" fillId="0" borderId="0" xfId="0"/>
    <xf numFmtId="0" fontId="0" fillId="0" borderId="0" xfId="0" applyFont="1" applyFill="1"/>
    <xf numFmtId="0" fontId="0" fillId="0" borderId="0" xfId="0" applyFont="1"/>
    <xf numFmtId="1" fontId="0" fillId="2" borderId="1" xfId="0" applyNumberFormat="1" applyFont="1" applyFill="1" applyBorder="1" applyAlignment="1">
      <alignment horizontal="center" shrinkToFit="1"/>
    </xf>
    <xf numFmtId="1" fontId="0" fillId="2" borderId="3" xfId="0" applyNumberFormat="1" applyFont="1" applyFill="1" applyBorder="1" applyAlignment="1">
      <alignment horizontal="center" shrinkToFit="1"/>
    </xf>
    <xf numFmtId="1" fontId="0" fillId="2" borderId="2" xfId="0" applyNumberFormat="1" applyFont="1" applyFill="1" applyBorder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0" xfId="0" applyFill="1" applyAlignment="1">
      <alignment horizontal="center"/>
    </xf>
    <xf numFmtId="0" fontId="0" fillId="3" borderId="0" xfId="0" applyFont="1" applyFill="1" applyBorder="1" applyAlignment="1">
      <alignment shrinkToFit="1"/>
    </xf>
    <xf numFmtId="0" fontId="0" fillId="0" borderId="0" xfId="0" applyFont="1" applyAlignment="1">
      <alignment shrinkToFit="1"/>
    </xf>
    <xf numFmtId="164" fontId="2" fillId="2" borderId="1" xfId="0" applyNumberFormat="1" applyFont="1" applyFill="1" applyBorder="1" applyAlignment="1">
      <alignment horizontal="center" shrinkToFit="1"/>
    </xf>
    <xf numFmtId="164" fontId="2" fillId="2" borderId="3" xfId="0" applyNumberFormat="1" applyFont="1" applyFill="1" applyBorder="1" applyAlignment="1">
      <alignment horizontal="center" shrinkToFit="1"/>
    </xf>
    <xf numFmtId="164" fontId="2" fillId="2" borderId="2" xfId="0" applyNumberFormat="1" applyFont="1" applyFill="1" applyBorder="1" applyAlignment="1">
      <alignment horizontal="center" shrinkToFit="1"/>
    </xf>
    <xf numFmtId="164" fontId="0" fillId="4" borderId="5" xfId="0" applyNumberFormat="1" applyFont="1" applyFill="1" applyBorder="1" applyAlignment="1">
      <alignment horizontal="center" shrinkToFit="1"/>
    </xf>
    <xf numFmtId="164" fontId="0" fillId="4" borderId="7" xfId="0" applyNumberFormat="1" applyFont="1" applyFill="1" applyBorder="1" applyAlignment="1">
      <alignment horizontal="center" shrinkToFit="1"/>
    </xf>
    <xf numFmtId="164" fontId="0" fillId="4" borderId="6" xfId="0" applyNumberFormat="1" applyFont="1" applyFill="1" applyBorder="1" applyAlignment="1">
      <alignment horizontal="center" shrinkToFit="1"/>
    </xf>
    <xf numFmtId="0" fontId="0" fillId="4" borderId="9" xfId="0" applyFont="1" applyFill="1" applyBorder="1" applyAlignment="1">
      <alignment horizontal="center" shrinkToFit="1"/>
    </xf>
    <xf numFmtId="0" fontId="0" fillId="4" borderId="11" xfId="0" applyFont="1" applyFill="1" applyBorder="1" applyAlignment="1">
      <alignment horizontal="center" shrinkToFit="1"/>
    </xf>
    <xf numFmtId="0" fontId="0" fillId="4" borderId="10" xfId="0" applyFont="1" applyFill="1" applyBorder="1" applyAlignment="1">
      <alignment horizontal="center" shrinkToFit="1"/>
    </xf>
    <xf numFmtId="0" fontId="0" fillId="0" borderId="0" xfId="0" applyFill="1" applyBorder="1" applyAlignment="1"/>
    <xf numFmtId="0" fontId="1" fillId="6" borderId="13" xfId="0" applyFont="1" applyFill="1" applyBorder="1" applyAlignment="1">
      <alignment horizontal="center" shrinkToFit="1"/>
    </xf>
    <xf numFmtId="0" fontId="1" fillId="6" borderId="15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0" fillId="0" borderId="17" xfId="0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2" fillId="2" borderId="18" xfId="0" applyFont="1" applyFill="1" applyBorder="1" applyAlignment="1">
      <alignment horizontal="center" vertical="center" shrinkToFit="1"/>
    </xf>
    <xf numFmtId="1" fontId="2" fillId="2" borderId="13" xfId="0" applyNumberFormat="1" applyFont="1" applyFill="1" applyBorder="1" applyAlignment="1">
      <alignment horizontal="center" vertical="center" shrinkToFit="1"/>
    </xf>
    <xf numFmtId="1" fontId="2" fillId="2" borderId="14" xfId="0" applyNumberFormat="1" applyFont="1" applyFill="1" applyBorder="1" applyAlignment="1">
      <alignment horizontal="center" vertical="center" shrinkToFit="1"/>
    </xf>
    <xf numFmtId="1" fontId="2" fillId="2" borderId="19" xfId="0" applyNumberFormat="1" applyFont="1" applyFill="1" applyBorder="1" applyAlignment="1">
      <alignment horizontal="center" vertical="center" shrinkToFit="1"/>
    </xf>
    <xf numFmtId="1" fontId="2" fillId="2" borderId="15" xfId="0" applyNumberFormat="1" applyFont="1" applyFill="1" applyBorder="1" applyAlignment="1">
      <alignment horizontal="center" vertical="center" shrinkToFit="1"/>
    </xf>
    <xf numFmtId="1" fontId="2" fillId="2" borderId="16" xfId="0" applyNumberFormat="1" applyFont="1" applyFill="1" applyBorder="1" applyAlignment="1">
      <alignment horizontal="center" vertical="center" shrinkToFit="1"/>
    </xf>
    <xf numFmtId="1" fontId="2" fillId="2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shrinkToFit="1"/>
    </xf>
    <xf numFmtId="0" fontId="2" fillId="0" borderId="0" xfId="0" applyFont="1" applyFill="1" applyBorder="1" applyAlignment="1">
      <alignment shrinkToFit="1"/>
    </xf>
    <xf numFmtId="0" fontId="2" fillId="2" borderId="22" xfId="0" applyFont="1" applyFill="1" applyBorder="1" applyAlignment="1">
      <alignment horizontal="center" shrinkToFit="1"/>
    </xf>
    <xf numFmtId="165" fontId="0" fillId="2" borderId="23" xfId="0" applyNumberFormat="1" applyFont="1" applyFill="1" applyBorder="1" applyAlignment="1">
      <alignment horizontal="center" shrinkToFit="1"/>
    </xf>
    <xf numFmtId="165" fontId="0" fillId="2" borderId="24" xfId="0" applyNumberFormat="1" applyFont="1" applyFill="1" applyBorder="1" applyAlignment="1">
      <alignment horizontal="center" shrinkToFit="1"/>
    </xf>
    <xf numFmtId="165" fontId="0" fillId="2" borderId="25" xfId="0" applyNumberFormat="1" applyFont="1" applyFill="1" applyBorder="1" applyAlignment="1">
      <alignment horizontal="center" shrinkToFit="1"/>
    </xf>
    <xf numFmtId="165" fontId="0" fillId="2" borderId="26" xfId="0" applyNumberFormat="1" applyFont="1" applyFill="1" applyBorder="1" applyAlignment="1">
      <alignment horizontal="center" shrinkToFit="1"/>
    </xf>
    <xf numFmtId="165" fontId="0" fillId="2" borderId="27" xfId="0" applyNumberFormat="1" applyFont="1" applyFill="1" applyBorder="1" applyAlignment="1">
      <alignment horizontal="center" shrinkToFit="1"/>
    </xf>
    <xf numFmtId="165" fontId="0" fillId="2" borderId="28" xfId="0" applyNumberFormat="1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1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9" fontId="0" fillId="2" borderId="31" xfId="0" applyNumberFormat="1" applyFont="1" applyFill="1" applyBorder="1" applyAlignment="1">
      <alignment horizontal="center" shrinkToFit="1"/>
    </xf>
    <xf numFmtId="164" fontId="0" fillId="2" borderId="9" xfId="0" applyNumberFormat="1" applyFont="1" applyFill="1" applyBorder="1" applyAlignment="1">
      <alignment horizontal="center" shrinkToFit="1"/>
    </xf>
    <xf numFmtId="164" fontId="0" fillId="2" borderId="10" xfId="0" applyNumberFormat="1" applyFont="1" applyFill="1" applyBorder="1" applyAlignment="1">
      <alignment horizontal="center" shrinkToFit="1"/>
    </xf>
    <xf numFmtId="164" fontId="0" fillId="2" borderId="32" xfId="0" applyNumberFormat="1" applyFont="1" applyFill="1" applyBorder="1" applyAlignment="1">
      <alignment horizontal="center" shrinkToFit="1"/>
    </xf>
    <xf numFmtId="164" fontId="0" fillId="2" borderId="11" xfId="0" applyNumberFormat="1" applyFont="1" applyFill="1" applyBorder="1" applyAlignment="1">
      <alignment horizontal="center" shrinkToFit="1"/>
    </xf>
    <xf numFmtId="164" fontId="0" fillId="2" borderId="12" xfId="0" applyNumberFormat="1" applyFont="1" applyFill="1" applyBorder="1" applyAlignment="1">
      <alignment horizontal="center" shrinkToFit="1"/>
    </xf>
    <xf numFmtId="164" fontId="0" fillId="2" borderId="33" xfId="0" applyNumberFormat="1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 vertical="center" wrapText="1"/>
    </xf>
    <xf numFmtId="164" fontId="5" fillId="4" borderId="29" xfId="0" applyNumberFormat="1" applyFont="1" applyFill="1" applyBorder="1" applyAlignment="1">
      <alignment horizontal="center" shrinkToFit="1"/>
    </xf>
    <xf numFmtId="164" fontId="5" fillId="4" borderId="1" xfId="0" applyNumberFormat="1" applyFont="1" applyFill="1" applyBorder="1" applyAlignment="1">
      <alignment horizontal="center" shrinkToFit="1"/>
    </xf>
    <xf numFmtId="164" fontId="5" fillId="4" borderId="2" xfId="0" applyNumberFormat="1" applyFont="1" applyFill="1" applyBorder="1" applyAlignment="1">
      <alignment horizontal="center" shrinkToFit="1"/>
    </xf>
    <xf numFmtId="164" fontId="5" fillId="4" borderId="3" xfId="0" applyNumberFormat="1" applyFont="1" applyFill="1" applyBorder="1" applyAlignment="1">
      <alignment horizontal="center" shrinkToFit="1"/>
    </xf>
    <xf numFmtId="164" fontId="5" fillId="4" borderId="4" xfId="0" applyNumberFormat="1" applyFont="1" applyFill="1" applyBorder="1" applyAlignment="1">
      <alignment horizontal="center" shrinkToFit="1"/>
    </xf>
    <xf numFmtId="9" fontId="6" fillId="4" borderId="35" xfId="0" applyNumberFormat="1" applyFont="1" applyFill="1" applyBorder="1" applyAlignment="1">
      <alignment horizontal="center" shrinkToFit="1"/>
    </xf>
    <xf numFmtId="164" fontId="6" fillId="4" borderId="3" xfId="0" applyNumberFormat="1" applyFont="1" applyFill="1" applyBorder="1" applyAlignment="1">
      <alignment horizontal="center" shrinkToFit="1"/>
    </xf>
    <xf numFmtId="9" fontId="6" fillId="4" borderId="36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shrinkToFit="1"/>
    </xf>
    <xf numFmtId="0" fontId="7" fillId="0" borderId="0" xfId="0" applyFont="1" applyFill="1" applyBorder="1" applyAlignment="1">
      <alignment shrinkToFit="1"/>
    </xf>
    <xf numFmtId="0" fontId="6" fillId="4" borderId="37" xfId="0" applyFont="1" applyFill="1" applyBorder="1" applyAlignment="1">
      <alignment horizontal="center" shrinkToFit="1"/>
    </xf>
    <xf numFmtId="0" fontId="6" fillId="4" borderId="38" xfId="0" applyFont="1" applyFill="1" applyBorder="1" applyAlignment="1">
      <alignment horizontal="center" shrinkToFit="1"/>
    </xf>
    <xf numFmtId="0" fontId="6" fillId="4" borderId="39" xfId="0" applyFont="1" applyFill="1" applyBorder="1" applyAlignment="1">
      <alignment horizontal="center" shrinkToFit="1"/>
    </xf>
    <xf numFmtId="0" fontId="6" fillId="4" borderId="40" xfId="0" applyFont="1" applyFill="1" applyBorder="1" applyAlignment="1">
      <alignment horizontal="center" shrinkToFit="1"/>
    </xf>
    <xf numFmtId="0" fontId="6" fillId="4" borderId="41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center" vertical="center" wrapText="1"/>
    </xf>
    <xf numFmtId="16" fontId="8" fillId="3" borderId="0" xfId="0" applyNumberFormat="1" applyFont="1" applyFill="1" applyBorder="1" applyAlignment="1">
      <alignment vertical="center" wrapText="1"/>
    </xf>
    <xf numFmtId="0" fontId="0" fillId="3" borderId="0" xfId="0" applyFont="1" applyFill="1" applyBorder="1"/>
    <xf numFmtId="10" fontId="0" fillId="2" borderId="9" xfId="0" applyNumberFormat="1" applyFont="1" applyFill="1" applyBorder="1" applyAlignment="1">
      <alignment horizontal="center" shrinkToFit="1"/>
    </xf>
    <xf numFmtId="10" fontId="0" fillId="2" borderId="10" xfId="0" applyNumberFormat="1" applyFont="1" applyFill="1" applyBorder="1" applyAlignment="1">
      <alignment horizontal="center" shrinkToFit="1"/>
    </xf>
    <xf numFmtId="10" fontId="0" fillId="2" borderId="32" xfId="0" applyNumberFormat="1" applyFont="1" applyFill="1" applyBorder="1" applyAlignment="1">
      <alignment horizontal="center" shrinkToFit="1"/>
    </xf>
    <xf numFmtId="10" fontId="0" fillId="2" borderId="11" xfId="0" applyNumberFormat="1" applyFont="1" applyFill="1" applyBorder="1" applyAlignment="1">
      <alignment horizontal="center" shrinkToFit="1"/>
    </xf>
    <xf numFmtId="10" fontId="0" fillId="2" borderId="12" xfId="0" applyNumberFormat="1" applyFont="1" applyFill="1" applyBorder="1" applyAlignment="1">
      <alignment horizontal="center" shrinkToFit="1"/>
    </xf>
    <xf numFmtId="10" fontId="0" fillId="2" borderId="33" xfId="0" applyNumberFormat="1" applyFont="1" applyFill="1" applyBorder="1" applyAlignment="1">
      <alignment horizontal="center" shrinkToFit="1"/>
    </xf>
    <xf numFmtId="9" fontId="0" fillId="7" borderId="18" xfId="0" applyNumberFormat="1" applyFont="1" applyFill="1" applyBorder="1" applyAlignment="1">
      <alignment horizontal="center" shrinkToFit="1"/>
    </xf>
    <xf numFmtId="164" fontId="0" fillId="7" borderId="13" xfId="0" applyNumberFormat="1" applyFont="1" applyFill="1" applyBorder="1" applyAlignment="1">
      <alignment horizontal="center" shrinkToFit="1"/>
    </xf>
    <xf numFmtId="164" fontId="0" fillId="7" borderId="14" xfId="0" applyNumberFormat="1" applyFont="1" applyFill="1" applyBorder="1" applyAlignment="1">
      <alignment horizontal="center" shrinkToFit="1"/>
    </xf>
    <xf numFmtId="164" fontId="0" fillId="7" borderId="19" xfId="0" applyNumberFormat="1" applyFont="1" applyFill="1" applyBorder="1" applyAlignment="1">
      <alignment horizontal="center" shrinkToFit="1"/>
    </xf>
    <xf numFmtId="164" fontId="0" fillId="7" borderId="15" xfId="0" applyNumberFormat="1" applyFill="1" applyBorder="1" applyAlignment="1">
      <alignment horizontal="center" shrinkToFit="1"/>
    </xf>
    <xf numFmtId="164" fontId="0" fillId="7" borderId="15" xfId="0" applyNumberFormat="1" applyFont="1" applyFill="1" applyBorder="1" applyAlignment="1">
      <alignment horizontal="center" shrinkToFit="1"/>
    </xf>
    <xf numFmtId="164" fontId="0" fillId="7" borderId="16" xfId="0" applyNumberFormat="1" applyFont="1" applyFill="1" applyBorder="1" applyAlignment="1">
      <alignment horizontal="center" shrinkToFit="1"/>
    </xf>
    <xf numFmtId="164" fontId="0" fillId="7" borderId="20" xfId="0" applyNumberFormat="1" applyFont="1" applyFill="1" applyBorder="1" applyAlignment="1">
      <alignment horizontal="center" shrinkToFit="1"/>
    </xf>
    <xf numFmtId="0" fontId="0" fillId="7" borderId="43" xfId="0" applyFill="1" applyBorder="1" applyAlignment="1">
      <alignment horizontal="center" shrinkToFit="1"/>
    </xf>
    <xf numFmtId="164" fontId="0" fillId="7" borderId="44" xfId="0" applyNumberFormat="1" applyFont="1" applyFill="1" applyBorder="1" applyAlignment="1">
      <alignment horizontal="center" shrinkToFit="1"/>
    </xf>
    <xf numFmtId="164" fontId="0" fillId="7" borderId="45" xfId="0" applyNumberFormat="1" applyFont="1" applyFill="1" applyBorder="1" applyAlignment="1">
      <alignment horizontal="center" shrinkToFit="1"/>
    </xf>
    <xf numFmtId="9" fontId="0" fillId="7" borderId="44" xfId="0" applyNumberFormat="1" applyFill="1" applyBorder="1" applyAlignment="1">
      <alignment horizontal="center" shrinkToFit="1"/>
    </xf>
    <xf numFmtId="0" fontId="2" fillId="7" borderId="46" xfId="0" applyFont="1" applyFill="1" applyBorder="1" applyAlignment="1">
      <alignment horizontal="center" shrinkToFit="1"/>
    </xf>
    <xf numFmtId="0" fontId="2" fillId="7" borderId="47" xfId="0" applyFont="1" applyFill="1" applyBorder="1" applyAlignment="1">
      <alignment horizontal="center" shrinkToFit="1"/>
    </xf>
    <xf numFmtId="0" fontId="2" fillId="7" borderId="48" xfId="0" applyFont="1" applyFill="1" applyBorder="1" applyAlignment="1">
      <alignment horizontal="center" shrinkToFit="1"/>
    </xf>
    <xf numFmtId="0" fontId="2" fillId="7" borderId="47" xfId="0" applyNumberFormat="1" applyFont="1" applyFill="1" applyBorder="1" applyAlignment="1">
      <alignment horizontal="center" shrinkToFit="1"/>
    </xf>
    <xf numFmtId="0" fontId="2" fillId="7" borderId="48" xfId="0" applyNumberFormat="1" applyFont="1" applyFill="1" applyBorder="1" applyAlignment="1">
      <alignment horizontal="center" shrinkToFit="1"/>
    </xf>
    <xf numFmtId="0" fontId="2" fillId="7" borderId="35" xfId="0" applyNumberFormat="1" applyFont="1" applyFill="1" applyBorder="1" applyAlignment="1">
      <alignment horizontal="center" shrinkToFit="1"/>
    </xf>
    <xf numFmtId="0" fontId="2" fillId="7" borderId="49" xfId="0" applyNumberFormat="1" applyFont="1" applyFill="1" applyBorder="1" applyAlignment="1">
      <alignment horizontal="center" shrinkToFit="1"/>
    </xf>
    <xf numFmtId="0" fontId="2" fillId="7" borderId="50" xfId="0" applyNumberFormat="1" applyFont="1" applyFill="1" applyBorder="1" applyAlignment="1">
      <alignment horizontal="center" shrinkToFit="1"/>
    </xf>
    <xf numFmtId="0" fontId="2" fillId="7" borderId="51" xfId="0" applyNumberFormat="1" applyFont="1" applyFill="1" applyBorder="1" applyAlignment="1">
      <alignment horizontal="center" shrinkToFit="1"/>
    </xf>
    <xf numFmtId="0" fontId="2" fillId="7" borderId="49" xfId="0" applyFont="1" applyFill="1" applyBorder="1" applyAlignment="1">
      <alignment horizontal="center" shrinkToFit="1"/>
    </xf>
    <xf numFmtId="0" fontId="0" fillId="0" borderId="52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 shrinkToFit="1"/>
    </xf>
    <xf numFmtId="0" fontId="0" fillId="0" borderId="1" xfId="0" applyFont="1" applyFill="1" applyBorder="1" applyAlignment="1" applyProtection="1">
      <alignment horizontal="center" shrinkToFit="1"/>
      <protection locked="0"/>
    </xf>
    <xf numFmtId="0" fontId="0" fillId="0" borderId="2" xfId="0" applyFont="1" applyBorder="1" applyAlignment="1" applyProtection="1">
      <alignment horizontal="center" shrinkToFit="1"/>
      <protection locked="0"/>
    </xf>
    <xf numFmtId="0" fontId="0" fillId="0" borderId="29" xfId="0" applyNumberFormat="1" applyFont="1" applyBorder="1" applyAlignment="1" applyProtection="1">
      <alignment horizontal="center" shrinkToFit="1"/>
      <protection locked="0"/>
    </xf>
    <xf numFmtId="0" fontId="0" fillId="0" borderId="1" xfId="0" applyNumberFormat="1" applyFont="1" applyBorder="1" applyAlignment="1" applyProtection="1">
      <alignment horizontal="center" shrinkToFit="1"/>
      <protection locked="0"/>
    </xf>
    <xf numFmtId="0" fontId="0" fillId="0" borderId="3" xfId="0" applyNumberFormat="1" applyFont="1" applyBorder="1" applyAlignment="1" applyProtection="1">
      <alignment horizontal="center" shrinkToFit="1"/>
      <protection locked="0"/>
    </xf>
    <xf numFmtId="0" fontId="0" fillId="0" borderId="4" xfId="0" applyNumberFormat="1" applyFont="1" applyBorder="1" applyAlignment="1" applyProtection="1">
      <alignment horizontal="center" shrinkToFit="1"/>
      <protection locked="0"/>
    </xf>
    <xf numFmtId="0" fontId="0" fillId="0" borderId="53" xfId="0" applyNumberFormat="1" applyFont="1" applyBorder="1" applyAlignment="1" applyProtection="1">
      <alignment horizontal="center" shrinkToFit="1"/>
      <protection locked="0"/>
    </xf>
    <xf numFmtId="0" fontId="0" fillId="0" borderId="2" xfId="0" applyNumberFormat="1" applyFont="1" applyBorder="1" applyAlignment="1" applyProtection="1">
      <alignment horizontal="center" shrinkToFit="1"/>
      <protection locked="0"/>
    </xf>
    <xf numFmtId="0" fontId="0" fillId="0" borderId="3" xfId="0" applyFont="1" applyFill="1" applyBorder="1" applyAlignment="1" applyProtection="1">
      <alignment horizontal="center" shrinkToFit="1"/>
      <protection locked="0"/>
    </xf>
    <xf numFmtId="0" fontId="0" fillId="0" borderId="52" xfId="0" applyFont="1" applyBorder="1" applyAlignment="1">
      <alignment horizontal="center" shrinkToFit="1"/>
    </xf>
    <xf numFmtId="0" fontId="0" fillId="0" borderId="5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5" xfId="0" applyFont="1" applyFill="1" applyBorder="1" applyAlignment="1" applyProtection="1">
      <alignment horizontal="center" shrinkToFit="1"/>
      <protection locked="0"/>
    </xf>
    <xf numFmtId="0" fontId="0" fillId="0" borderId="6" xfId="0" applyFont="1" applyBorder="1" applyAlignment="1" applyProtection="1">
      <alignment horizontal="center" shrinkToFit="1"/>
      <protection locked="0"/>
    </xf>
    <xf numFmtId="0" fontId="0" fillId="0" borderId="55" xfId="0" applyNumberFormat="1" applyFont="1" applyBorder="1" applyAlignment="1" applyProtection="1">
      <alignment horizontal="center" shrinkToFit="1"/>
      <protection locked="0"/>
    </xf>
    <xf numFmtId="0" fontId="0" fillId="0" borderId="5" xfId="0" applyNumberFormat="1" applyFont="1" applyBorder="1" applyAlignment="1" applyProtection="1">
      <alignment horizontal="center" shrinkToFit="1"/>
      <protection locked="0"/>
    </xf>
    <xf numFmtId="0" fontId="0" fillId="0" borderId="7" xfId="0" applyNumberFormat="1" applyFont="1" applyBorder="1" applyAlignment="1" applyProtection="1">
      <alignment horizontal="center" shrinkToFit="1"/>
      <protection locked="0"/>
    </xf>
    <xf numFmtId="0" fontId="0" fillId="0" borderId="8" xfId="0" applyNumberFormat="1" applyFont="1" applyBorder="1" applyAlignment="1" applyProtection="1">
      <alignment horizontal="center" shrinkToFit="1"/>
      <protection locked="0"/>
    </xf>
    <xf numFmtId="0" fontId="0" fillId="0" borderId="56" xfId="0" applyNumberFormat="1" applyFont="1" applyBorder="1" applyAlignment="1" applyProtection="1">
      <alignment horizontal="center" shrinkToFit="1"/>
      <protection locked="0"/>
    </xf>
    <xf numFmtId="0" fontId="0" fillId="0" borderId="6" xfId="0" applyNumberFormat="1" applyFont="1" applyBorder="1" applyAlignment="1" applyProtection="1">
      <alignment horizontal="center" shrinkToFit="1"/>
      <protection locked="0"/>
    </xf>
    <xf numFmtId="0" fontId="0" fillId="0" borderId="7" xfId="0" applyFont="1" applyBorder="1" applyAlignment="1" applyProtection="1">
      <alignment horizontal="center" shrinkToFit="1"/>
      <protection locked="0"/>
    </xf>
    <xf numFmtId="0" fontId="0" fillId="0" borderId="7" xfId="0" applyFont="1" applyFill="1" applyBorder="1" applyAlignment="1" applyProtection="1">
      <alignment horizontal="center" shrinkToFit="1"/>
      <protection locked="0"/>
    </xf>
    <xf numFmtId="0" fontId="0" fillId="0" borderId="54" xfId="0" applyFont="1" applyBorder="1" applyAlignment="1">
      <alignment horizontal="center" shrinkToFit="1"/>
    </xf>
    <xf numFmtId="0" fontId="0" fillId="0" borderId="31" xfId="0" applyFont="1" applyFill="1" applyBorder="1" applyAlignment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9" xfId="0" applyFont="1" applyFill="1" applyBorder="1" applyAlignment="1" applyProtection="1">
      <alignment horizontal="center" shrinkToFit="1"/>
      <protection locked="0"/>
    </xf>
    <xf numFmtId="0" fontId="0" fillId="0" borderId="10" xfId="0" applyFont="1" applyFill="1" applyBorder="1" applyAlignment="1" applyProtection="1">
      <alignment horizontal="center" shrinkToFit="1"/>
      <protection locked="0"/>
    </xf>
    <xf numFmtId="0" fontId="0" fillId="0" borderId="32" xfId="0" applyFont="1" applyFill="1" applyBorder="1" applyAlignment="1" applyProtection="1">
      <alignment horizontal="center" shrinkToFit="1"/>
      <protection locked="0"/>
    </xf>
    <xf numFmtId="0" fontId="0" fillId="0" borderId="11" xfId="0" applyFont="1" applyFill="1" applyBorder="1" applyAlignment="1" applyProtection="1">
      <alignment horizontal="center" shrinkToFit="1"/>
      <protection locked="0"/>
    </xf>
    <xf numFmtId="0" fontId="0" fillId="0" borderId="12" xfId="0" applyFont="1" applyFill="1" applyBorder="1" applyAlignment="1" applyProtection="1">
      <alignment horizontal="center" shrinkToFit="1"/>
      <protection locked="0"/>
    </xf>
    <xf numFmtId="0" fontId="0" fillId="0" borderId="33" xfId="0" applyFont="1" applyFill="1" applyBorder="1" applyAlignment="1" applyProtection="1">
      <alignment horizontal="center" shrinkToFit="1"/>
      <protection locked="0"/>
    </xf>
    <xf numFmtId="0" fontId="0" fillId="0" borderId="6" xfId="0" applyFont="1" applyFill="1" applyBorder="1" applyAlignment="1" applyProtection="1">
      <alignment horizontal="center" shrinkToFit="1"/>
      <protection locked="0"/>
    </xf>
    <xf numFmtId="0" fontId="0" fillId="0" borderId="56" xfId="0" applyFont="1" applyFill="1" applyBorder="1" applyAlignment="1" applyProtection="1">
      <alignment horizontal="center" shrinkToFit="1"/>
      <protection locked="0"/>
    </xf>
    <xf numFmtId="1" fontId="0" fillId="0" borderId="54" xfId="0" applyNumberFormat="1" applyFont="1" applyBorder="1" applyAlignment="1">
      <alignment horizontal="center" shrinkToFit="1"/>
    </xf>
    <xf numFmtId="0" fontId="0" fillId="0" borderId="8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Alignment="1">
      <alignment vertical="center" shrinkToFit="1"/>
    </xf>
    <xf numFmtId="0" fontId="0" fillId="3" borderId="0" xfId="0" applyFont="1" applyFill="1" applyBorder="1" applyAlignment="1"/>
    <xf numFmtId="0" fontId="2" fillId="7" borderId="18" xfId="0" applyFont="1" applyFill="1" applyBorder="1" applyAlignment="1">
      <alignment horizontal="center" shrinkToFit="1"/>
    </xf>
    <xf numFmtId="0" fontId="2" fillId="7" borderId="13" xfId="0" applyFont="1" applyFill="1" applyBorder="1" applyAlignment="1">
      <alignment horizontal="center" shrinkToFit="1"/>
    </xf>
    <xf numFmtId="0" fontId="2" fillId="7" borderId="14" xfId="0" applyFont="1" applyFill="1" applyBorder="1" applyAlignment="1">
      <alignment horizontal="center" shrinkToFit="1"/>
    </xf>
    <xf numFmtId="0" fontId="2" fillId="7" borderId="13" xfId="0" applyNumberFormat="1" applyFont="1" applyFill="1" applyBorder="1" applyAlignment="1">
      <alignment horizontal="center" shrinkToFit="1"/>
    </xf>
    <xf numFmtId="0" fontId="2" fillId="7" borderId="14" xfId="0" applyNumberFormat="1" applyFont="1" applyFill="1" applyBorder="1" applyAlignment="1">
      <alignment horizontal="center" shrinkToFit="1"/>
    </xf>
    <xf numFmtId="0" fontId="2" fillId="7" borderId="19" xfId="0" applyNumberFormat="1" applyFont="1" applyFill="1" applyBorder="1" applyAlignment="1">
      <alignment horizontal="center" shrinkToFit="1"/>
    </xf>
    <xf numFmtId="0" fontId="2" fillId="7" borderId="15" xfId="0" applyNumberFormat="1" applyFont="1" applyFill="1" applyBorder="1" applyAlignment="1">
      <alignment horizontal="center" shrinkToFit="1"/>
    </xf>
    <xf numFmtId="0" fontId="2" fillId="7" borderId="16" xfId="0" applyNumberFormat="1" applyFont="1" applyFill="1" applyBorder="1" applyAlignment="1">
      <alignment horizontal="center" shrinkToFit="1"/>
    </xf>
    <xf numFmtId="0" fontId="2" fillId="7" borderId="20" xfId="0" applyNumberFormat="1" applyFont="1" applyFill="1" applyBorder="1" applyAlignment="1">
      <alignment horizontal="center" shrinkToFit="1"/>
    </xf>
    <xf numFmtId="0" fontId="2" fillId="7" borderId="15" xfId="0" applyFont="1" applyFill="1" applyBorder="1" applyAlignment="1">
      <alignment horizontal="center" shrinkToFit="1"/>
    </xf>
    <xf numFmtId="0" fontId="0" fillId="0" borderId="22" xfId="0" applyFont="1" applyFill="1" applyBorder="1" applyAlignment="1">
      <alignment horizontal="center" shrinkToFit="1"/>
    </xf>
    <xf numFmtId="0" fontId="0" fillId="0" borderId="23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0" fontId="0" fillId="0" borderId="23" xfId="0" applyFont="1" applyFill="1" applyBorder="1" applyAlignment="1" applyProtection="1">
      <alignment horizontal="center" shrinkToFit="1"/>
      <protection locked="0"/>
    </xf>
    <xf numFmtId="0" fontId="0" fillId="0" borderId="24" xfId="0" applyFont="1" applyFill="1" applyBorder="1" applyAlignment="1" applyProtection="1">
      <alignment horizontal="center" shrinkToFit="1"/>
      <protection locked="0"/>
    </xf>
    <xf numFmtId="0" fontId="0" fillId="0" borderId="25" xfId="0" applyFont="1" applyFill="1" applyBorder="1" applyAlignment="1" applyProtection="1">
      <alignment horizontal="center" shrinkToFit="1"/>
      <protection locked="0"/>
    </xf>
    <xf numFmtId="0" fontId="0" fillId="0" borderId="23" xfId="0" applyNumberFormat="1" applyFont="1" applyBorder="1" applyAlignment="1" applyProtection="1">
      <alignment horizontal="center" shrinkToFit="1"/>
      <protection locked="0"/>
    </xf>
    <xf numFmtId="0" fontId="0" fillId="0" borderId="26" xfId="0" applyFont="1" applyFill="1" applyBorder="1" applyAlignment="1" applyProtection="1">
      <alignment horizontal="center" shrinkToFit="1"/>
      <protection locked="0"/>
    </xf>
    <xf numFmtId="0" fontId="0" fillId="0" borderId="26" xfId="0" applyNumberFormat="1" applyFont="1" applyBorder="1" applyAlignment="1" applyProtection="1">
      <alignment horizontal="center" shrinkToFit="1"/>
      <protection locked="0"/>
    </xf>
    <xf numFmtId="0" fontId="0" fillId="0" borderId="27" xfId="0" applyNumberFormat="1" applyFont="1" applyBorder="1" applyAlignment="1" applyProtection="1">
      <alignment horizontal="center" shrinkToFit="1"/>
      <protection locked="0"/>
    </xf>
    <xf numFmtId="0" fontId="0" fillId="0" borderId="28" xfId="0" applyFont="1" applyFill="1" applyBorder="1" applyAlignment="1" applyProtection="1">
      <alignment horizontal="center" shrinkToFit="1"/>
      <protection locked="0"/>
    </xf>
    <xf numFmtId="0" fontId="0" fillId="0" borderId="24" xfId="0" applyNumberFormat="1" applyFont="1" applyBorder="1" applyAlignment="1" applyProtection="1">
      <alignment horizontal="center" shrinkToFit="1"/>
      <protection locked="0"/>
    </xf>
    <xf numFmtId="0" fontId="0" fillId="0" borderId="27" xfId="0" applyFont="1" applyFill="1" applyBorder="1" applyAlignment="1" applyProtection="1">
      <alignment horizontal="center" shrinkToFit="1"/>
      <protection locked="0"/>
    </xf>
    <xf numFmtId="0" fontId="0" fillId="0" borderId="55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Alignment="1">
      <alignment vertical="top"/>
    </xf>
    <xf numFmtId="0" fontId="1" fillId="5" borderId="47" xfId="0" applyFont="1" applyFill="1" applyBorder="1" applyAlignment="1">
      <alignment horizontal="center" vertical="top"/>
    </xf>
    <xf numFmtId="0" fontId="1" fillId="5" borderId="48" xfId="0" applyFont="1" applyFill="1" applyBorder="1" applyAlignment="1">
      <alignment horizontal="center" vertical="top"/>
    </xf>
    <xf numFmtId="0" fontId="1" fillId="5" borderId="35" xfId="0" applyFont="1" applyFill="1" applyBorder="1" applyAlignment="1">
      <alignment horizontal="center" vertical="top"/>
    </xf>
    <xf numFmtId="0" fontId="1" fillId="5" borderId="49" xfId="0" applyFont="1" applyFill="1" applyBorder="1" applyAlignment="1">
      <alignment horizontal="center" vertical="top"/>
    </xf>
    <xf numFmtId="0" fontId="1" fillId="5" borderId="50" xfId="0" applyFont="1" applyFill="1" applyBorder="1" applyAlignment="1">
      <alignment horizontal="center" vertical="top"/>
    </xf>
    <xf numFmtId="0" fontId="1" fillId="5" borderId="51" xfId="0" applyFont="1" applyFill="1" applyBorder="1" applyAlignment="1">
      <alignment horizontal="center" vertical="top"/>
    </xf>
    <xf numFmtId="0" fontId="2" fillId="9" borderId="19" xfId="0" applyFont="1" applyFill="1" applyBorder="1" applyAlignment="1">
      <alignment horizontal="center" vertical="top" wrapText="1"/>
    </xf>
    <xf numFmtId="0" fontId="2" fillId="11" borderId="18" xfId="0" applyFont="1" applyFill="1" applyBorder="1" applyAlignment="1">
      <alignment horizontal="center"/>
    </xf>
    <xf numFmtId="0" fontId="2" fillId="11" borderId="50" xfId="0" applyFont="1" applyFill="1" applyBorder="1" applyAlignment="1">
      <alignment horizontal="center"/>
    </xf>
    <xf numFmtId="0" fontId="2" fillId="11" borderId="47" xfId="0" applyFont="1" applyFill="1" applyBorder="1" applyAlignment="1">
      <alignment horizontal="center"/>
    </xf>
    <xf numFmtId="0" fontId="2" fillId="11" borderId="48" xfId="0" applyFont="1" applyFill="1" applyBorder="1" applyAlignment="1">
      <alignment horizontal="center"/>
    </xf>
    <xf numFmtId="0" fontId="2" fillId="11" borderId="49" xfId="0" applyFont="1" applyFill="1" applyBorder="1" applyAlignment="1">
      <alignment horizontal="center"/>
    </xf>
    <xf numFmtId="0" fontId="2" fillId="11" borderId="51" xfId="0" applyFont="1" applyFill="1" applyBorder="1" applyAlignment="1">
      <alignment horizontal="center"/>
    </xf>
    <xf numFmtId="0" fontId="2" fillId="11" borderId="46" xfId="0" applyFont="1" applyFill="1" applyBorder="1" applyAlignment="1">
      <alignment horizontal="center"/>
    </xf>
    <xf numFmtId="164" fontId="0" fillId="0" borderId="48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0" fillId="0" borderId="50" xfId="0" applyNumberFormat="1" applyFont="1" applyBorder="1" applyAlignment="1">
      <alignment horizontal="center"/>
    </xf>
    <xf numFmtId="164" fontId="0" fillId="0" borderId="47" xfId="0" applyNumberFormat="1" applyFont="1" applyBorder="1" applyAlignment="1">
      <alignment horizontal="center"/>
    </xf>
    <xf numFmtId="164" fontId="0" fillId="0" borderId="46" xfId="0" applyNumberFormat="1" applyFont="1" applyBorder="1" applyAlignment="1">
      <alignment horizontal="center"/>
    </xf>
    <xf numFmtId="9" fontId="0" fillId="0" borderId="48" xfId="0" applyNumberFormat="1" applyFont="1" applyBorder="1" applyAlignment="1">
      <alignment horizontal="center"/>
    </xf>
    <xf numFmtId="9" fontId="0" fillId="0" borderId="47" xfId="0" applyNumberFormat="1" applyFont="1" applyBorder="1" applyAlignment="1">
      <alignment horizontal="center"/>
    </xf>
    <xf numFmtId="9" fontId="0" fillId="0" borderId="46" xfId="0" applyNumberFormat="1" applyFont="1" applyBorder="1" applyAlignment="1">
      <alignment horizontal="center"/>
    </xf>
    <xf numFmtId="9" fontId="0" fillId="0" borderId="21" xfId="0" applyNumberFormat="1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0" fontId="16" fillId="0" borderId="59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/>
    </xf>
    <xf numFmtId="0" fontId="2" fillId="11" borderId="60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 shrinkToFit="1"/>
    </xf>
    <xf numFmtId="0" fontId="2" fillId="11" borderId="60" xfId="0" applyFont="1" applyFill="1" applyBorder="1" applyAlignment="1">
      <alignment horizontal="center" shrinkToFit="1"/>
    </xf>
    <xf numFmtId="0" fontId="2" fillId="11" borderId="19" xfId="0" applyFont="1" applyFill="1" applyBorder="1" applyAlignment="1">
      <alignment horizontal="center" shrinkToFit="1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60" xfId="0" applyFont="1" applyFill="1" applyBorder="1" applyAlignment="1">
      <alignment horizontal="center" wrapText="1"/>
    </xf>
    <xf numFmtId="0" fontId="2" fillId="11" borderId="19" xfId="0" applyFont="1" applyFill="1" applyBorder="1" applyAlignment="1">
      <alignment horizontal="center" wrapText="1"/>
    </xf>
    <xf numFmtId="0" fontId="2" fillId="11" borderId="59" xfId="0" applyFont="1" applyFill="1" applyBorder="1" applyAlignment="1">
      <alignment horizontal="center" wrapText="1"/>
    </xf>
    <xf numFmtId="0" fontId="2" fillId="11" borderId="4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4" borderId="8" xfId="0" applyFont="1" applyFill="1" applyBorder="1" applyAlignment="1">
      <alignment horizontal="left" shrinkToFit="1"/>
    </xf>
    <xf numFmtId="0" fontId="2" fillId="4" borderId="5" xfId="0" applyFont="1" applyFill="1" applyBorder="1" applyAlignment="1">
      <alignment horizontal="left" shrinkToFit="1"/>
    </xf>
    <xf numFmtId="9" fontId="3" fillId="4" borderId="6" xfId="0" applyNumberFormat="1" applyFont="1" applyFill="1" applyBorder="1" applyAlignment="1">
      <alignment horizontal="center" shrinkToFit="1"/>
    </xf>
    <xf numFmtId="9" fontId="3" fillId="4" borderId="5" xfId="0" applyNumberFormat="1" applyFont="1" applyFill="1" applyBorder="1" applyAlignment="1">
      <alignment horizontal="center" shrinkToFit="1"/>
    </xf>
    <xf numFmtId="0" fontId="0" fillId="3" borderId="0" xfId="0" applyFont="1" applyFill="1" applyBorder="1" applyAlignment="1">
      <alignment horizontal="left" shrinkToFit="1"/>
    </xf>
    <xf numFmtId="9" fontId="3" fillId="2" borderId="2" xfId="0" applyNumberFormat="1" applyFont="1" applyFill="1" applyBorder="1" applyAlignment="1">
      <alignment horizontal="center" shrinkToFit="1"/>
    </xf>
    <xf numFmtId="9" fontId="3" fillId="2" borderId="1" xfId="0" applyNumberFormat="1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left" shrinkToFit="1"/>
    </xf>
    <xf numFmtId="0" fontId="1" fillId="5" borderId="13" xfId="0" applyFont="1" applyFill="1" applyBorder="1" applyAlignment="1">
      <alignment horizontal="left" shrinkToFit="1"/>
    </xf>
    <xf numFmtId="0" fontId="1" fillId="5" borderId="14" xfId="0" applyFont="1" applyFill="1" applyBorder="1" applyAlignment="1">
      <alignment horizontal="center" shrinkToFit="1"/>
    </xf>
    <xf numFmtId="0" fontId="1" fillId="5" borderId="13" xfId="0" applyFont="1" applyFill="1" applyBorder="1" applyAlignment="1">
      <alignment horizontal="center" shrinkToFit="1"/>
    </xf>
    <xf numFmtId="0" fontId="0" fillId="3" borderId="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shrinkToFit="1"/>
    </xf>
    <xf numFmtId="0" fontId="2" fillId="4" borderId="9" xfId="0" applyFont="1" applyFill="1" applyBorder="1" applyAlignment="1">
      <alignment horizontal="left" shrinkToFit="1"/>
    </xf>
    <xf numFmtId="0" fontId="0" fillId="4" borderId="10" xfId="0" applyFont="1" applyFill="1" applyBorder="1" applyAlignment="1">
      <alignment horizontal="center" shrinkToFit="1"/>
    </xf>
    <xf numFmtId="0" fontId="0" fillId="4" borderId="9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horizontal="left" shrinkToFit="1"/>
    </xf>
    <xf numFmtId="0" fontId="2" fillId="2" borderId="11" xfId="0" applyFont="1" applyFill="1" applyBorder="1" applyAlignment="1">
      <alignment horizontal="left" shrinkToFit="1"/>
    </xf>
    <xf numFmtId="0" fontId="2" fillId="2" borderId="9" xfId="0" applyFont="1" applyFill="1" applyBorder="1" applyAlignment="1">
      <alignment horizontal="left" shrinkToFit="1"/>
    </xf>
    <xf numFmtId="164" fontId="5" fillId="2" borderId="34" xfId="0" applyNumberFormat="1" applyFont="1" applyFill="1" applyBorder="1" applyAlignment="1">
      <alignment horizontal="center" shrinkToFit="1"/>
    </xf>
    <xf numFmtId="164" fontId="5" fillId="2" borderId="32" xfId="0" applyNumberFormat="1" applyFont="1" applyFill="1" applyBorder="1" applyAlignment="1">
      <alignment horizontal="center" shrinkToFit="1"/>
    </xf>
    <xf numFmtId="0" fontId="0" fillId="2" borderId="4" xfId="0" applyFill="1" applyBorder="1" applyAlignment="1">
      <alignment horizontal="left" shrinkToFit="1"/>
    </xf>
    <xf numFmtId="0" fontId="0" fillId="2" borderId="3" xfId="0" applyFont="1" applyFill="1" applyBorder="1" applyAlignment="1">
      <alignment horizontal="left" shrinkToFit="1"/>
    </xf>
    <xf numFmtId="0" fontId="0" fillId="2" borderId="1" xfId="0" applyFont="1" applyFill="1" applyBorder="1" applyAlignment="1">
      <alignment horizontal="left" shrinkToFit="1"/>
    </xf>
    <xf numFmtId="165" fontId="0" fillId="2" borderId="30" xfId="0" applyNumberFormat="1" applyFont="1" applyFill="1" applyBorder="1" applyAlignment="1">
      <alignment horizontal="center" shrinkToFit="1"/>
    </xf>
    <xf numFmtId="165" fontId="0" fillId="2" borderId="29" xfId="0" applyNumberFormat="1" applyFont="1" applyFill="1" applyBorder="1" applyAlignment="1">
      <alignment horizont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1" fontId="2" fillId="2" borderId="21" xfId="0" applyNumberFormat="1" applyFont="1" applyFill="1" applyBorder="1" applyAlignment="1">
      <alignment horizontal="center" vertical="center" shrinkToFit="1"/>
    </xf>
    <xf numFmtId="1" fontId="2" fillId="2" borderId="19" xfId="0" applyNumberFormat="1" applyFont="1" applyFill="1" applyBorder="1" applyAlignment="1">
      <alignment horizontal="center" vertical="center" shrinkToFit="1"/>
    </xf>
    <xf numFmtId="0" fontId="6" fillId="4" borderId="42" xfId="0" applyFont="1" applyFill="1" applyBorder="1" applyAlignment="1">
      <alignment shrinkToFit="1"/>
    </xf>
    <xf numFmtId="0" fontId="6" fillId="4" borderId="39" xfId="0" applyFont="1" applyFill="1" applyBorder="1" applyAlignment="1">
      <alignment shrinkToFit="1"/>
    </xf>
    <xf numFmtId="1" fontId="6" fillId="4" borderId="42" xfId="0" applyNumberFormat="1" applyFont="1" applyFill="1" applyBorder="1" applyAlignment="1">
      <alignment horizontal="center" shrinkToFit="1"/>
    </xf>
    <xf numFmtId="1" fontId="5" fillId="4" borderId="37" xfId="0" applyNumberFormat="1" applyFont="1" applyFill="1" applyBorder="1" applyAlignment="1">
      <alignment horizontal="center" shrinkToFit="1"/>
    </xf>
    <xf numFmtId="0" fontId="6" fillId="4" borderId="30" xfId="0" applyFont="1" applyFill="1" applyBorder="1" applyAlignment="1">
      <alignment shrinkToFit="1"/>
    </xf>
    <xf numFmtId="0" fontId="6" fillId="4" borderId="2" xfId="0" applyFont="1" applyFill="1" applyBorder="1" applyAlignment="1">
      <alignment shrinkToFit="1"/>
    </xf>
    <xf numFmtId="164" fontId="5" fillId="4" borderId="30" xfId="0" applyNumberFormat="1" applyFont="1" applyFill="1" applyBorder="1" applyAlignment="1">
      <alignment horizontal="center" shrinkToFit="1"/>
    </xf>
    <xf numFmtId="164" fontId="5" fillId="4" borderId="29" xfId="0" applyNumberFormat="1" applyFont="1" applyFill="1" applyBorder="1" applyAlignment="1">
      <alignment horizontal="center" shrinkToFit="1"/>
    </xf>
    <xf numFmtId="0" fontId="0" fillId="7" borderId="21" xfId="0" applyFont="1" applyFill="1" applyBorder="1" applyAlignment="1">
      <alignment horizontal="left" shrinkToFit="1"/>
    </xf>
    <xf numFmtId="0" fontId="0" fillId="7" borderId="19" xfId="0" applyFont="1" applyFill="1" applyBorder="1" applyAlignment="1">
      <alignment horizontal="left" shrinkToFit="1"/>
    </xf>
    <xf numFmtId="164" fontId="0" fillId="7" borderId="21" xfId="0" applyNumberFormat="1" applyFont="1" applyFill="1" applyBorder="1" applyAlignment="1">
      <alignment horizontal="center" shrinkToFit="1"/>
    </xf>
    <xf numFmtId="164" fontId="0" fillId="7" borderId="19" xfId="0" applyNumberFormat="1" applyFont="1" applyFill="1" applyBorder="1" applyAlignment="1">
      <alignment horizontal="center" shrinkToFit="1"/>
    </xf>
    <xf numFmtId="0" fontId="2" fillId="2" borderId="41" xfId="0" applyFont="1" applyFill="1" applyBorder="1" applyAlignment="1">
      <alignment horizontal="left" shrinkToFit="1"/>
    </xf>
    <xf numFmtId="0" fontId="2" fillId="2" borderId="40" xfId="0" applyFont="1" applyFill="1" applyBorder="1" applyAlignment="1">
      <alignment horizontal="left" shrinkToFit="1"/>
    </xf>
    <xf numFmtId="0" fontId="2" fillId="2" borderId="38" xfId="0" applyFont="1" applyFill="1" applyBorder="1" applyAlignment="1">
      <alignment horizontal="left" shrinkToFit="1"/>
    </xf>
    <xf numFmtId="164" fontId="5" fillId="2" borderId="42" xfId="0" applyNumberFormat="1" applyFont="1" applyFill="1" applyBorder="1" applyAlignment="1">
      <alignment horizontal="center" shrinkToFit="1"/>
    </xf>
    <xf numFmtId="164" fontId="5" fillId="2" borderId="37" xfId="0" applyNumberFormat="1" applyFont="1" applyFill="1" applyBorder="1" applyAlignment="1">
      <alignment horizont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7" borderId="21" xfId="0" applyFont="1" applyFill="1" applyBorder="1" applyAlignment="1">
      <alignment horizontal="left" shrinkToFit="1"/>
    </xf>
    <xf numFmtId="0" fontId="2" fillId="7" borderId="19" xfId="0" applyFont="1" applyFill="1" applyBorder="1" applyAlignment="1">
      <alignment horizontal="left" shrinkToFit="1"/>
    </xf>
    <xf numFmtId="165" fontId="2" fillId="7" borderId="21" xfId="0" applyNumberFormat="1" applyFont="1" applyFill="1" applyBorder="1" applyAlignment="1">
      <alignment horizontal="center" shrinkToFit="1"/>
    </xf>
    <xf numFmtId="165" fontId="2" fillId="7" borderId="19" xfId="0" applyNumberFormat="1" applyFont="1" applyFill="1" applyBorder="1" applyAlignment="1">
      <alignment horizontal="center" shrinkToFit="1"/>
    </xf>
    <xf numFmtId="0" fontId="0" fillId="7" borderId="58" xfId="0" applyFont="1" applyFill="1" applyBorder="1" applyAlignment="1">
      <alignment horizontal="left" shrinkToFit="1"/>
    </xf>
    <xf numFmtId="0" fontId="0" fillId="7" borderId="43" xfId="0" applyFont="1" applyFill="1" applyBorder="1" applyAlignment="1">
      <alignment horizontal="left" shrinkToFit="1"/>
    </xf>
    <xf numFmtId="0" fontId="2" fillId="9" borderId="60" xfId="0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horizontal="center" vertical="top" wrapText="1"/>
    </xf>
    <xf numFmtId="0" fontId="1" fillId="8" borderId="21" xfId="0" applyFont="1" applyFill="1" applyBorder="1" applyAlignment="1">
      <alignment horizontal="center" vertical="top" wrapText="1"/>
    </xf>
    <xf numFmtId="0" fontId="1" fillId="8" borderId="19" xfId="0" applyFont="1" applyFill="1" applyBorder="1" applyAlignment="1">
      <alignment horizontal="center" vertical="top" wrapText="1"/>
    </xf>
    <xf numFmtId="0" fontId="1" fillId="8" borderId="59" xfId="0" applyFont="1" applyFill="1" applyBorder="1" applyAlignment="1">
      <alignment horizontal="center" vertical="top" wrapText="1"/>
    </xf>
    <xf numFmtId="0" fontId="1" fillId="8" borderId="46" xfId="0" applyFont="1" applyFill="1" applyBorder="1" applyAlignment="1">
      <alignment horizontal="center" vertical="top" wrapText="1"/>
    </xf>
    <xf numFmtId="0" fontId="2" fillId="0" borderId="59" xfId="0" applyFont="1" applyFill="1" applyBorder="1" applyAlignment="1">
      <alignment horizontal="center" vertical="center" shrinkToFit="1"/>
    </xf>
    <xf numFmtId="0" fontId="2" fillId="10" borderId="21" xfId="0" applyFont="1" applyFill="1" applyBorder="1" applyAlignment="1">
      <alignment horizontal="center" vertical="top"/>
    </xf>
    <xf numFmtId="0" fontId="2" fillId="10" borderId="60" xfId="0" applyFont="1" applyFill="1" applyBorder="1" applyAlignment="1">
      <alignment horizontal="center" vertical="top"/>
    </xf>
    <xf numFmtId="0" fontId="2" fillId="10" borderId="19" xfId="0" applyFont="1" applyFill="1" applyBorder="1" applyAlignment="1">
      <alignment horizontal="center" vertical="top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" fillId="8" borderId="57" xfId="0" applyFont="1" applyFill="1" applyBorder="1" applyAlignment="1">
      <alignment horizontal="center" vertical="top" wrapText="1"/>
    </xf>
    <xf numFmtId="0" fontId="1" fillId="6" borderId="40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39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63" xfId="0" applyFont="1" applyFill="1" applyBorder="1" applyAlignment="1">
      <alignment horizontal="center" vertical="top" wrapText="1"/>
    </xf>
    <xf numFmtId="0" fontId="1" fillId="6" borderId="62" xfId="0" applyFont="1" applyFill="1" applyBorder="1" applyAlignment="1">
      <alignment horizontal="center" vertical="top" wrapText="1"/>
    </xf>
    <xf numFmtId="0" fontId="1" fillId="6" borderId="47" xfId="0" applyFont="1" applyFill="1" applyBorder="1" applyAlignment="1">
      <alignment horizontal="center" vertical="top" wrapText="1"/>
    </xf>
    <xf numFmtId="0" fontId="1" fillId="8" borderId="45" xfId="0" applyFont="1" applyFill="1" applyBorder="1" applyAlignment="1">
      <alignment horizontal="center" vertical="top"/>
    </xf>
    <xf numFmtId="0" fontId="1" fillId="8" borderId="44" xfId="0" applyFont="1" applyFill="1" applyBorder="1" applyAlignment="1">
      <alignment horizontal="center" vertical="top"/>
    </xf>
    <xf numFmtId="0" fontId="1" fillId="8" borderId="63" xfId="0" applyFont="1" applyFill="1" applyBorder="1" applyAlignment="1">
      <alignment horizontal="center" vertical="top"/>
    </xf>
    <xf numFmtId="0" fontId="2" fillId="9" borderId="58" xfId="0" applyFont="1" applyFill="1" applyBorder="1" applyAlignment="1">
      <alignment horizontal="center" vertical="top" shrinkToFit="1"/>
    </xf>
    <xf numFmtId="0" fontId="2" fillId="9" borderId="43" xfId="0" applyFont="1" applyFill="1" applyBorder="1" applyAlignment="1">
      <alignment horizontal="center" vertical="top" shrinkToFit="1"/>
    </xf>
    <xf numFmtId="0" fontId="2" fillId="9" borderId="61" xfId="0" applyFont="1" applyFill="1" applyBorder="1" applyAlignment="1">
      <alignment horizontal="center" vertical="top" shrinkToFit="1"/>
    </xf>
    <xf numFmtId="0" fontId="2" fillId="9" borderId="35" xfId="0" applyFont="1" applyFill="1" applyBorder="1" applyAlignment="1">
      <alignment horizontal="center" vertical="top" shrinkToFit="1"/>
    </xf>
    <xf numFmtId="0" fontId="2" fillId="9" borderId="60" xfId="0" applyFont="1" applyFill="1" applyBorder="1" applyAlignment="1">
      <alignment horizontal="center" vertical="top"/>
    </xf>
    <xf numFmtId="0" fontId="2" fillId="9" borderId="19" xfId="0" applyFont="1" applyFill="1" applyBorder="1" applyAlignment="1">
      <alignment horizontal="center" vertical="top"/>
    </xf>
    <xf numFmtId="0" fontId="2" fillId="9" borderId="60" xfId="0" applyFont="1" applyFill="1" applyBorder="1" applyAlignment="1">
      <alignment horizontal="center" vertical="top" shrinkToFit="1"/>
    </xf>
    <xf numFmtId="0" fontId="2" fillId="9" borderId="19" xfId="0" applyFont="1" applyFill="1" applyBorder="1" applyAlignment="1">
      <alignment horizontal="center" vertical="top" shrinkToFit="1"/>
    </xf>
    <xf numFmtId="0" fontId="1" fillId="8" borderId="60" xfId="0" applyFont="1" applyFill="1" applyBorder="1" applyAlignment="1">
      <alignment horizontal="center" vertical="top"/>
    </xf>
    <xf numFmtId="0" fontId="1" fillId="8" borderId="19" xfId="0" applyFont="1" applyFill="1" applyBorder="1" applyAlignment="1">
      <alignment horizontal="center" vertical="top"/>
    </xf>
    <xf numFmtId="0" fontId="2" fillId="9" borderId="14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2" fillId="9" borderId="20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</cellXfs>
  <cellStyles count="8">
    <cellStyle name="Normal" xfId="0" builtinId="0"/>
    <cellStyle name="Normal 2" xfId="1"/>
    <cellStyle name="Normal 2 2" xfId="2"/>
    <cellStyle name="Normal 2 2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D-4DP-FS01\Departmental\PersalShare\PersalShare\PERSAL%20-%20OFFICE%20USE%20ONLY\APPLICATIONS%20-%20OFFICE%20USE%20ONLY\W6%20-%20VARIOUS%20APPS%20-%20OFFICE%20USE\XX9630%20AND%20XX9631%20-%20%20PREMIER%20EEA%20MODEL\XX9631\MONTHLY%20EE%20STATUS%20(New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GET"/>
      <sheetName val="Sheet1"/>
      <sheetName val="MODEL"/>
      <sheetName val="Departments"/>
    </sheetNames>
    <sheetDataSet>
      <sheetData sheetId="0">
        <row r="4">
          <cell r="B4">
            <v>0.02</v>
          </cell>
          <cell r="F4">
            <v>6.0000000000000001E-3</v>
          </cell>
          <cell r="L4">
            <v>0</v>
          </cell>
          <cell r="M4">
            <v>0</v>
          </cell>
          <cell r="P4">
            <v>1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4"/>
  <sheetViews>
    <sheetView showGridLines="0" zoomScale="90" zoomScaleNormal="90" workbookViewId="0">
      <selection activeCell="E4" sqref="E4"/>
    </sheetView>
  </sheetViews>
  <sheetFormatPr defaultRowHeight="15" x14ac:dyDescent="0.25"/>
  <cols>
    <col min="1" max="1" width="14.7109375" customWidth="1"/>
  </cols>
  <sheetData>
    <row r="1" spans="1:16" ht="15.75" thickBot="1" x14ac:dyDescent="0.3">
      <c r="A1" s="192" t="s">
        <v>53</v>
      </c>
      <c r="B1" s="195" t="s">
        <v>41</v>
      </c>
      <c r="C1" s="196"/>
      <c r="D1" s="196"/>
      <c r="E1" s="196"/>
      <c r="F1" s="196"/>
      <c r="G1" s="196"/>
      <c r="H1" s="196"/>
      <c r="I1" s="196"/>
      <c r="J1" s="197"/>
      <c r="K1" s="198" t="s">
        <v>40</v>
      </c>
      <c r="L1" s="199"/>
      <c r="M1" s="200"/>
      <c r="N1" s="195" t="s">
        <v>39</v>
      </c>
      <c r="O1" s="196"/>
      <c r="P1" s="197"/>
    </row>
    <row r="2" spans="1:16" ht="15.75" thickBot="1" x14ac:dyDescent="0.3">
      <c r="A2" s="193"/>
      <c r="B2" s="198" t="s">
        <v>42</v>
      </c>
      <c r="C2" s="200"/>
      <c r="D2" s="201" t="s">
        <v>54</v>
      </c>
      <c r="E2" s="202"/>
      <c r="F2" s="203"/>
      <c r="G2" s="204" t="s">
        <v>55</v>
      </c>
      <c r="H2" s="202"/>
      <c r="I2" s="202"/>
      <c r="J2" s="205"/>
      <c r="K2" s="174" t="s">
        <v>56</v>
      </c>
      <c r="L2" s="206" t="s">
        <v>35</v>
      </c>
      <c r="M2" s="207"/>
      <c r="N2" s="204" t="s">
        <v>57</v>
      </c>
      <c r="O2" s="205"/>
      <c r="P2" s="208" t="s">
        <v>58</v>
      </c>
    </row>
    <row r="3" spans="1:16" ht="15.75" thickBot="1" x14ac:dyDescent="0.3">
      <c r="A3" s="193"/>
      <c r="B3" s="175" t="s">
        <v>24</v>
      </c>
      <c r="C3" s="176" t="s">
        <v>23</v>
      </c>
      <c r="D3" s="177" t="s">
        <v>32</v>
      </c>
      <c r="E3" s="178" t="s">
        <v>31</v>
      </c>
      <c r="F3" s="179" t="s">
        <v>30</v>
      </c>
      <c r="G3" s="175" t="s">
        <v>29</v>
      </c>
      <c r="H3" s="178" t="s">
        <v>28</v>
      </c>
      <c r="I3" s="178" t="s">
        <v>27</v>
      </c>
      <c r="J3" s="176" t="s">
        <v>26</v>
      </c>
      <c r="K3" s="180" t="s">
        <v>25</v>
      </c>
      <c r="L3" s="177" t="s">
        <v>24</v>
      </c>
      <c r="M3" s="176" t="s">
        <v>23</v>
      </c>
      <c r="N3" s="175" t="s">
        <v>24</v>
      </c>
      <c r="O3" s="176" t="s">
        <v>23</v>
      </c>
      <c r="P3" s="209"/>
    </row>
    <row r="4" spans="1:16" ht="15.75" thickBot="1" x14ac:dyDescent="0.3">
      <c r="A4" s="194"/>
      <c r="B4" s="190">
        <v>0.02</v>
      </c>
      <c r="C4" s="191"/>
      <c r="D4" s="181">
        <v>0.158</v>
      </c>
      <c r="E4" s="182">
        <v>0.27400000000000002</v>
      </c>
      <c r="F4" s="183">
        <v>6.0000000000000001E-3</v>
      </c>
      <c r="G4" s="184">
        <v>0.13800000000000001</v>
      </c>
      <c r="H4" s="182">
        <v>0.23899999999999999</v>
      </c>
      <c r="I4" s="182">
        <v>3.0000000000000001E-3</v>
      </c>
      <c r="J4" s="185">
        <v>8.1000000000000003E-2</v>
      </c>
      <c r="K4" s="186">
        <v>0.10100000000000001</v>
      </c>
      <c r="L4" s="187">
        <v>0</v>
      </c>
      <c r="M4" s="188">
        <v>0</v>
      </c>
      <c r="N4" s="184">
        <v>0.53900000000000003</v>
      </c>
      <c r="O4" s="185">
        <v>0.46100000000000002</v>
      </c>
      <c r="P4" s="189">
        <v>1</v>
      </c>
    </row>
  </sheetData>
  <sheetProtection sheet="1" objects="1" scenarios="1"/>
  <mergeCells count="11">
    <mergeCell ref="B4:C4"/>
    <mergeCell ref="A1:A4"/>
    <mergeCell ref="B1:J1"/>
    <mergeCell ref="K1:M1"/>
    <mergeCell ref="N1:P1"/>
    <mergeCell ref="B2:C2"/>
    <mergeCell ref="D2:F2"/>
    <mergeCell ref="G2:J2"/>
    <mergeCell ref="L2:M2"/>
    <mergeCell ref="N2:O2"/>
    <mergeCell ref="P2:P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orientation="landscape" horizontalDpi="0" verticalDpi="0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2"/>
  <sheetViews>
    <sheetView workbookViewId="0">
      <selection activeCell="A12" sqref="A12:XFD12"/>
    </sheetView>
  </sheetViews>
  <sheetFormatPr defaultRowHeight="15" x14ac:dyDescent="0.25"/>
  <cols>
    <col min="1" max="1" width="14.7109375" customWidth="1"/>
    <col min="2" max="2" width="57.7109375" bestFit="1" customWidth="1"/>
    <col min="3" max="3" width="12.5703125" customWidth="1"/>
  </cols>
  <sheetData>
    <row r="1" spans="1:2" x14ac:dyDescent="0.25">
      <c r="A1" t="s">
        <v>59</v>
      </c>
      <c r="B1" t="s">
        <v>60</v>
      </c>
    </row>
    <row r="2" spans="1:2" x14ac:dyDescent="0.25">
      <c r="A2" t="s">
        <v>61</v>
      </c>
      <c r="B2" t="s">
        <v>62</v>
      </c>
    </row>
    <row r="3" spans="1:2" x14ac:dyDescent="0.25">
      <c r="A3" t="s">
        <v>63</v>
      </c>
      <c r="B3" t="s">
        <v>64</v>
      </c>
    </row>
    <row r="4" spans="1:2" x14ac:dyDescent="0.25">
      <c r="A4" t="s">
        <v>65</v>
      </c>
      <c r="B4" t="s">
        <v>66</v>
      </c>
    </row>
    <row r="5" spans="1:2" x14ac:dyDescent="0.25">
      <c r="A5" t="s">
        <v>67</v>
      </c>
      <c r="B5" t="s">
        <v>68</v>
      </c>
    </row>
    <row r="6" spans="1:2" x14ac:dyDescent="0.25">
      <c r="A6" t="s">
        <v>69</v>
      </c>
      <c r="B6" t="s">
        <v>70</v>
      </c>
    </row>
    <row r="7" spans="1:2" x14ac:dyDescent="0.25">
      <c r="A7" t="s">
        <v>71</v>
      </c>
      <c r="B7" t="s">
        <v>72</v>
      </c>
    </row>
    <row r="8" spans="1:2" x14ac:dyDescent="0.25">
      <c r="A8" t="s">
        <v>73</v>
      </c>
      <c r="B8" t="s">
        <v>74</v>
      </c>
    </row>
    <row r="9" spans="1:2" x14ac:dyDescent="0.25">
      <c r="A9" t="s">
        <v>75</v>
      </c>
      <c r="B9" t="s">
        <v>76</v>
      </c>
    </row>
    <row r="10" spans="1:2" x14ac:dyDescent="0.25">
      <c r="A10" t="s">
        <v>77</v>
      </c>
      <c r="B10" t="s">
        <v>78</v>
      </c>
    </row>
    <row r="11" spans="1:2" x14ac:dyDescent="0.25">
      <c r="A11" t="s">
        <v>79</v>
      </c>
      <c r="B11" t="s">
        <v>80</v>
      </c>
    </row>
    <row r="12" spans="1:2" x14ac:dyDescent="0.25">
      <c r="A12" t="s">
        <v>81</v>
      </c>
      <c r="B12" t="s">
        <v>82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70C0"/>
    <pageSetUpPr fitToPage="1"/>
  </sheetPr>
  <dimension ref="A1:IV105"/>
  <sheetViews>
    <sheetView showGridLines="0" tabSelected="1" zoomScale="80" zoomScaleNormal="80" zoomScaleSheetLayoutView="70" workbookViewId="0">
      <selection sqref="A1:I1"/>
    </sheetView>
  </sheetViews>
  <sheetFormatPr defaultRowHeight="15" x14ac:dyDescent="0.25"/>
  <cols>
    <col min="1" max="1" width="13" style="2" customWidth="1"/>
    <col min="2" max="2" width="8.140625" style="2" customWidth="1"/>
    <col min="3" max="3" width="13.140625" style="2" customWidth="1"/>
    <col min="4" max="4" width="13.7109375" style="2" customWidth="1"/>
    <col min="5" max="5" width="13.85546875" style="2" customWidth="1"/>
    <col min="6" max="6" width="12.28515625" style="2" customWidth="1"/>
    <col min="7" max="7" width="11.5703125" style="2" customWidth="1"/>
    <col min="8" max="8" width="9.7109375" style="2" customWidth="1"/>
    <col min="9" max="16" width="8.28515625" style="2" bestFit="1" customWidth="1"/>
    <col min="17" max="18" width="7.7109375" style="2" bestFit="1" customWidth="1"/>
    <col min="19" max="20" width="8.28515625" style="2" bestFit="1" customWidth="1"/>
    <col min="21" max="21" width="12.42578125" style="2" customWidth="1"/>
    <col min="22" max="22" width="9.140625" style="1"/>
    <col min="23" max="23" width="23.28515625" style="1" bestFit="1" customWidth="1"/>
    <col min="24" max="25" width="12" style="1" bestFit="1" customWidth="1"/>
    <col min="26" max="26" width="12.28515625" style="1" bestFit="1" customWidth="1"/>
    <col min="27" max="27" width="11.5703125" style="1" bestFit="1" customWidth="1"/>
    <col min="28" max="28" width="8" style="1" bestFit="1" customWidth="1"/>
    <col min="29" max="29" width="9.140625" style="1"/>
    <col min="30" max="30" width="17.28515625" style="1" customWidth="1"/>
    <col min="31" max="31" width="12.7109375" style="1" customWidth="1"/>
    <col min="32" max="16384" width="9.140625" style="1"/>
  </cols>
  <sheetData>
    <row r="1" spans="1:40" ht="20.100000000000001" customHeight="1" thickBot="1" x14ac:dyDescent="0.3">
      <c r="A1" s="277" t="s">
        <v>51</v>
      </c>
      <c r="B1" s="278"/>
      <c r="C1" s="278"/>
      <c r="D1" s="278"/>
      <c r="E1" s="278"/>
      <c r="F1" s="278"/>
      <c r="G1" s="278"/>
      <c r="H1" s="278"/>
      <c r="I1" s="279"/>
    </row>
    <row r="2" spans="1:40" ht="24" customHeight="1" thickBot="1" x14ac:dyDescent="0.3">
      <c r="A2" s="280" t="s">
        <v>50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2"/>
    </row>
    <row r="3" spans="1:40" ht="26.25" customHeight="1" thickBot="1" x14ac:dyDescent="0.3">
      <c r="A3" s="283" t="s">
        <v>52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5"/>
    </row>
    <row r="4" spans="1:40" s="166" customFormat="1" ht="15.75" customHeight="1" thickBot="1" x14ac:dyDescent="0.3">
      <c r="A4" s="274" t="s">
        <v>49</v>
      </c>
      <c r="B4" s="274" t="s">
        <v>48</v>
      </c>
      <c r="C4" s="287" t="s">
        <v>47</v>
      </c>
      <c r="D4" s="290" t="s">
        <v>46</v>
      </c>
      <c r="E4" s="287" t="s">
        <v>45</v>
      </c>
      <c r="F4" s="293" t="s">
        <v>44</v>
      </c>
      <c r="G4" s="296" t="s">
        <v>43</v>
      </c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8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166" customFormat="1" ht="15.75" thickBot="1" x14ac:dyDescent="0.3">
      <c r="A5" s="286"/>
      <c r="B5" s="286"/>
      <c r="C5" s="288"/>
      <c r="D5" s="291"/>
      <c r="E5" s="288"/>
      <c r="F5" s="294"/>
      <c r="G5" s="299" t="s">
        <v>42</v>
      </c>
      <c r="H5" s="300"/>
      <c r="I5" s="303" t="s">
        <v>41</v>
      </c>
      <c r="J5" s="303"/>
      <c r="K5" s="303"/>
      <c r="L5" s="303"/>
      <c r="M5" s="303"/>
      <c r="N5" s="303"/>
      <c r="O5" s="304"/>
      <c r="P5" s="305" t="s">
        <v>40</v>
      </c>
      <c r="Q5" s="305"/>
      <c r="R5" s="306"/>
      <c r="S5" s="307" t="s">
        <v>39</v>
      </c>
      <c r="T5" s="307"/>
      <c r="U5" s="308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166" customFormat="1" ht="48" customHeight="1" thickBot="1" x14ac:dyDescent="0.3">
      <c r="A6" s="286"/>
      <c r="B6" s="286"/>
      <c r="C6" s="288"/>
      <c r="D6" s="291"/>
      <c r="E6" s="288"/>
      <c r="F6" s="294"/>
      <c r="G6" s="301"/>
      <c r="H6" s="302"/>
      <c r="I6" s="309" t="s">
        <v>38</v>
      </c>
      <c r="J6" s="310"/>
      <c r="K6" s="311"/>
      <c r="L6" s="312" t="s">
        <v>37</v>
      </c>
      <c r="M6" s="270"/>
      <c r="N6" s="270"/>
      <c r="O6" s="271"/>
      <c r="P6" s="173" t="s">
        <v>36</v>
      </c>
      <c r="Q6" s="270" t="s">
        <v>35</v>
      </c>
      <c r="R6" s="271"/>
      <c r="S6" s="272" t="s">
        <v>34</v>
      </c>
      <c r="T6" s="273"/>
      <c r="U6" s="274" t="s">
        <v>33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166" customFormat="1" ht="15.75" thickBot="1" x14ac:dyDescent="0.3">
      <c r="A7" s="275"/>
      <c r="B7" s="275"/>
      <c r="C7" s="289"/>
      <c r="D7" s="292"/>
      <c r="E7" s="289"/>
      <c r="F7" s="295"/>
      <c r="G7" s="171" t="s">
        <v>24</v>
      </c>
      <c r="H7" s="167" t="s">
        <v>23</v>
      </c>
      <c r="I7" s="168" t="s">
        <v>32</v>
      </c>
      <c r="J7" s="170" t="s">
        <v>31</v>
      </c>
      <c r="K7" s="172" t="s">
        <v>30</v>
      </c>
      <c r="L7" s="171" t="s">
        <v>29</v>
      </c>
      <c r="M7" s="170" t="s">
        <v>28</v>
      </c>
      <c r="N7" s="170" t="s">
        <v>27</v>
      </c>
      <c r="O7" s="167" t="s">
        <v>26</v>
      </c>
      <c r="P7" s="169" t="s">
        <v>25</v>
      </c>
      <c r="Q7" s="168" t="s">
        <v>24</v>
      </c>
      <c r="R7" s="167" t="s">
        <v>23</v>
      </c>
      <c r="S7" s="168" t="s">
        <v>24</v>
      </c>
      <c r="T7" s="167" t="s">
        <v>23</v>
      </c>
      <c r="U7" s="275"/>
    </row>
    <row r="8" spans="1:40" s="6" customFormat="1" x14ac:dyDescent="0.25">
      <c r="A8" s="276" t="s">
        <v>22</v>
      </c>
      <c r="B8" s="127">
        <v>1</v>
      </c>
      <c r="C8" s="133">
        <v>0</v>
      </c>
      <c r="D8" s="131">
        <v>0</v>
      </c>
      <c r="E8" s="133">
        <v>0</v>
      </c>
      <c r="F8" s="133">
        <v>0</v>
      </c>
      <c r="G8" s="134">
        <v>0</v>
      </c>
      <c r="H8" s="130">
        <v>0</v>
      </c>
      <c r="I8" s="131">
        <v>0</v>
      </c>
      <c r="J8" s="133">
        <v>0</v>
      </c>
      <c r="K8" s="135">
        <v>0</v>
      </c>
      <c r="L8" s="134">
        <v>0</v>
      </c>
      <c r="M8" s="133">
        <v>0</v>
      </c>
      <c r="N8" s="133">
        <v>0</v>
      </c>
      <c r="O8" s="130">
        <v>0</v>
      </c>
      <c r="P8" s="132">
        <v>0</v>
      </c>
      <c r="Q8" s="131">
        <v>0</v>
      </c>
      <c r="R8" s="130">
        <v>0</v>
      </c>
      <c r="S8" s="129">
        <f t="shared" ref="S8:S13" si="0">SUM(I8:K8,P8)</f>
        <v>0</v>
      </c>
      <c r="T8" s="128">
        <f t="shared" ref="T8:T13" si="1">SUM(L8:O8)</f>
        <v>0</v>
      </c>
      <c r="U8" s="127">
        <f t="shared" ref="U8:U13" si="2">SUM(I8:K8,L8:O8,P8)</f>
        <v>0</v>
      </c>
    </row>
    <row r="9" spans="1:40" s="6" customFormat="1" x14ac:dyDescent="0.25">
      <c r="A9" s="262"/>
      <c r="B9" s="113">
        <v>2</v>
      </c>
      <c r="C9" s="125">
        <v>2</v>
      </c>
      <c r="D9" s="123">
        <v>2</v>
      </c>
      <c r="E9" s="125">
        <v>0</v>
      </c>
      <c r="F9" s="116">
        <v>2</v>
      </c>
      <c r="G9" s="139">
        <v>0</v>
      </c>
      <c r="H9" s="116">
        <v>0</v>
      </c>
      <c r="I9" s="136">
        <v>0</v>
      </c>
      <c r="J9" s="125">
        <v>0</v>
      </c>
      <c r="K9" s="137">
        <v>0</v>
      </c>
      <c r="L9" s="139">
        <v>1</v>
      </c>
      <c r="M9" s="120">
        <v>1</v>
      </c>
      <c r="N9" s="125">
        <v>0</v>
      </c>
      <c r="O9" s="116">
        <v>0</v>
      </c>
      <c r="P9" s="165">
        <v>0</v>
      </c>
      <c r="Q9" s="136">
        <v>0</v>
      </c>
      <c r="R9" s="116">
        <v>0</v>
      </c>
      <c r="S9" s="115">
        <f t="shared" si="0"/>
        <v>0</v>
      </c>
      <c r="T9" s="114">
        <f t="shared" si="1"/>
        <v>2</v>
      </c>
      <c r="U9" s="113">
        <f t="shared" si="2"/>
        <v>2</v>
      </c>
    </row>
    <row r="10" spans="1:40" s="6" customFormat="1" x14ac:dyDescent="0.25">
      <c r="A10" s="262"/>
      <c r="B10" s="113">
        <v>3</v>
      </c>
      <c r="C10" s="125">
        <v>2</v>
      </c>
      <c r="D10" s="123">
        <v>2</v>
      </c>
      <c r="E10" s="125">
        <v>0</v>
      </c>
      <c r="F10" s="116">
        <v>12</v>
      </c>
      <c r="G10" s="139">
        <v>0</v>
      </c>
      <c r="H10" s="116">
        <v>0</v>
      </c>
      <c r="I10" s="136">
        <v>0</v>
      </c>
      <c r="J10" s="120">
        <v>1</v>
      </c>
      <c r="K10" s="137">
        <v>0</v>
      </c>
      <c r="L10" s="139">
        <v>0</v>
      </c>
      <c r="M10" s="120">
        <v>0</v>
      </c>
      <c r="N10" s="125">
        <v>0</v>
      </c>
      <c r="O10" s="116">
        <v>1</v>
      </c>
      <c r="P10" s="165">
        <v>0</v>
      </c>
      <c r="Q10" s="136">
        <v>0</v>
      </c>
      <c r="R10" s="116">
        <v>0</v>
      </c>
      <c r="S10" s="115">
        <f t="shared" si="0"/>
        <v>1</v>
      </c>
      <c r="T10" s="114">
        <f t="shared" si="1"/>
        <v>1</v>
      </c>
      <c r="U10" s="113">
        <f t="shared" si="2"/>
        <v>2</v>
      </c>
    </row>
    <row r="11" spans="1:40" s="6" customFormat="1" x14ac:dyDescent="0.25">
      <c r="A11" s="262"/>
      <c r="B11" s="113">
        <v>4</v>
      </c>
      <c r="C11" s="125">
        <v>1</v>
      </c>
      <c r="D11" s="136">
        <v>1</v>
      </c>
      <c r="E11" s="125">
        <v>0</v>
      </c>
      <c r="F11" s="116">
        <v>0</v>
      </c>
      <c r="G11" s="139">
        <v>0</v>
      </c>
      <c r="H11" s="116">
        <v>0</v>
      </c>
      <c r="I11" s="136">
        <v>0</v>
      </c>
      <c r="J11" s="120">
        <v>1</v>
      </c>
      <c r="K11" s="137">
        <v>0</v>
      </c>
      <c r="L11" s="139">
        <v>0</v>
      </c>
      <c r="M11" s="120">
        <v>0</v>
      </c>
      <c r="N11" s="125">
        <v>0</v>
      </c>
      <c r="O11" s="116">
        <v>0</v>
      </c>
      <c r="P11" s="165">
        <v>0</v>
      </c>
      <c r="Q11" s="136">
        <v>0</v>
      </c>
      <c r="R11" s="116">
        <v>0</v>
      </c>
      <c r="S11" s="115">
        <f t="shared" si="0"/>
        <v>1</v>
      </c>
      <c r="T11" s="114">
        <f t="shared" si="1"/>
        <v>0</v>
      </c>
      <c r="U11" s="113">
        <f t="shared" si="2"/>
        <v>1</v>
      </c>
    </row>
    <row r="12" spans="1:40" s="6" customFormat="1" ht="15.75" thickBot="1" x14ac:dyDescent="0.3">
      <c r="A12" s="262"/>
      <c r="B12" s="152">
        <v>5</v>
      </c>
      <c r="C12" s="159">
        <v>45</v>
      </c>
      <c r="D12" s="163">
        <v>38</v>
      </c>
      <c r="E12" s="160">
        <v>7</v>
      </c>
      <c r="F12" s="158">
        <v>10</v>
      </c>
      <c r="G12" s="164">
        <v>0</v>
      </c>
      <c r="H12" s="155">
        <v>0</v>
      </c>
      <c r="I12" s="163">
        <v>2</v>
      </c>
      <c r="J12" s="160">
        <v>9</v>
      </c>
      <c r="K12" s="162">
        <v>1</v>
      </c>
      <c r="L12" s="161">
        <v>4</v>
      </c>
      <c r="M12" s="160">
        <v>18</v>
      </c>
      <c r="N12" s="159">
        <v>0</v>
      </c>
      <c r="O12" s="158">
        <v>3</v>
      </c>
      <c r="P12" s="157">
        <v>1</v>
      </c>
      <c r="Q12" s="156">
        <v>0</v>
      </c>
      <c r="R12" s="155">
        <v>0</v>
      </c>
      <c r="S12" s="154">
        <f t="shared" si="0"/>
        <v>13</v>
      </c>
      <c r="T12" s="153">
        <f t="shared" si="1"/>
        <v>25</v>
      </c>
      <c r="U12" s="152">
        <f t="shared" si="2"/>
        <v>38</v>
      </c>
      <c r="AD12" s="70"/>
      <c r="AE12" s="69"/>
      <c r="AF12" s="69"/>
      <c r="AG12" s="69"/>
      <c r="AH12" s="69"/>
      <c r="AI12" s="69"/>
      <c r="AJ12" s="69"/>
      <c r="AK12" s="69"/>
      <c r="AL12" s="69"/>
      <c r="AM12" s="69"/>
      <c r="AN12" s="69"/>
    </row>
    <row r="13" spans="1:40" s="32" customFormat="1" ht="17.25" thickBot="1" x14ac:dyDescent="0.3">
      <c r="A13" s="264" t="s">
        <v>21</v>
      </c>
      <c r="B13" s="265"/>
      <c r="C13" s="151">
        <f>SUM(C8:C12)</f>
        <v>50</v>
      </c>
      <c r="D13" s="146">
        <f>SUM(D8:D12)</f>
        <v>43</v>
      </c>
      <c r="E13" s="148">
        <f>SUM(E8:E12)</f>
        <v>7</v>
      </c>
      <c r="F13" s="145">
        <f>SUM(F8:F12)</f>
        <v>24</v>
      </c>
      <c r="G13" s="266">
        <f>SUM(G8:H12)</f>
        <v>0</v>
      </c>
      <c r="H13" s="267"/>
      <c r="I13" s="146">
        <f t="shared" ref="I13:R13" si="3">SUM(I8:I12)</f>
        <v>2</v>
      </c>
      <c r="J13" s="148">
        <f t="shared" si="3"/>
        <v>11</v>
      </c>
      <c r="K13" s="150">
        <f t="shared" si="3"/>
        <v>1</v>
      </c>
      <c r="L13" s="149">
        <f t="shared" si="3"/>
        <v>5</v>
      </c>
      <c r="M13" s="148">
        <f t="shared" si="3"/>
        <v>19</v>
      </c>
      <c r="N13" s="148">
        <f t="shared" si="3"/>
        <v>0</v>
      </c>
      <c r="O13" s="145">
        <f t="shared" si="3"/>
        <v>4</v>
      </c>
      <c r="P13" s="147">
        <f t="shared" si="3"/>
        <v>1</v>
      </c>
      <c r="Q13" s="146">
        <f t="shared" si="3"/>
        <v>0</v>
      </c>
      <c r="R13" s="145">
        <f t="shared" si="3"/>
        <v>0</v>
      </c>
      <c r="S13" s="144">
        <f t="shared" si="0"/>
        <v>15</v>
      </c>
      <c r="T13" s="143">
        <f t="shared" si="1"/>
        <v>28</v>
      </c>
      <c r="U13" s="142">
        <f t="shared" si="2"/>
        <v>43</v>
      </c>
      <c r="AD13" s="45"/>
      <c r="AE13" s="44"/>
      <c r="AF13" s="53"/>
      <c r="AG13" s="53"/>
      <c r="AH13" s="53"/>
      <c r="AI13" s="53"/>
      <c r="AJ13" s="53"/>
      <c r="AK13" s="53"/>
      <c r="AL13" s="53"/>
      <c r="AM13" s="53"/>
      <c r="AN13" s="53"/>
    </row>
    <row r="14" spans="1:40" s="6" customFormat="1" ht="17.25" thickBot="1" x14ac:dyDescent="0.3">
      <c r="A14" s="268" t="s">
        <v>2</v>
      </c>
      <c r="B14" s="269"/>
      <c r="C14" s="89" t="s">
        <v>13</v>
      </c>
      <c r="D14" s="88">
        <f>D13/C13</f>
        <v>0.86</v>
      </c>
      <c r="E14" s="87">
        <f>E13/C13</f>
        <v>0.14000000000000001</v>
      </c>
      <c r="F14" s="86" t="s">
        <v>13</v>
      </c>
      <c r="G14" s="255">
        <f>G13/$U$13</f>
        <v>0</v>
      </c>
      <c r="H14" s="256"/>
      <c r="I14" s="80">
        <f t="shared" ref="I14:U14" si="4">I13/$U$13</f>
        <v>4.6511627906976744E-2</v>
      </c>
      <c r="J14" s="83">
        <f t="shared" si="4"/>
        <v>0.2558139534883721</v>
      </c>
      <c r="K14" s="85">
        <f t="shared" si="4"/>
        <v>2.3255813953488372E-2</v>
      </c>
      <c r="L14" s="84">
        <f t="shared" si="4"/>
        <v>0.11627906976744186</v>
      </c>
      <c r="M14" s="83">
        <f t="shared" si="4"/>
        <v>0.44186046511627908</v>
      </c>
      <c r="N14" s="83">
        <f t="shared" si="4"/>
        <v>0</v>
      </c>
      <c r="O14" s="79">
        <f t="shared" si="4"/>
        <v>9.3023255813953487E-2</v>
      </c>
      <c r="P14" s="81">
        <f t="shared" si="4"/>
        <v>2.3255813953488372E-2</v>
      </c>
      <c r="Q14" s="80">
        <f t="shared" si="4"/>
        <v>0</v>
      </c>
      <c r="R14" s="79">
        <f t="shared" si="4"/>
        <v>0</v>
      </c>
      <c r="S14" s="80">
        <f t="shared" si="4"/>
        <v>0.34883720930232559</v>
      </c>
      <c r="T14" s="79">
        <f t="shared" si="4"/>
        <v>0.65116279069767447</v>
      </c>
      <c r="U14" s="78">
        <f t="shared" si="4"/>
        <v>1</v>
      </c>
      <c r="AD14" s="45"/>
      <c r="AE14" s="44"/>
      <c r="AF14" s="44"/>
      <c r="AG14" s="44"/>
      <c r="AH14" s="44"/>
      <c r="AI14" s="44"/>
      <c r="AJ14" s="44"/>
      <c r="AK14" s="44"/>
      <c r="AL14" s="44"/>
      <c r="AM14" s="44"/>
      <c r="AN14" s="53"/>
    </row>
    <row r="15" spans="1:40" s="6" customFormat="1" ht="16.5" x14ac:dyDescent="0.25">
      <c r="A15" s="257" t="s">
        <v>12</v>
      </c>
      <c r="B15" s="258"/>
      <c r="C15" s="258"/>
      <c r="D15" s="258"/>
      <c r="E15" s="258"/>
      <c r="F15" s="259"/>
      <c r="G15" s="260">
        <f>[1]TARGET!$B$4</f>
        <v>0.02</v>
      </c>
      <c r="H15" s="261"/>
      <c r="I15" s="48">
        <v>0.191</v>
      </c>
      <c r="J15" s="50">
        <v>0.23899999999999999</v>
      </c>
      <c r="K15" s="52">
        <f>[1]TARGET!$F$4</f>
        <v>6.0000000000000001E-3</v>
      </c>
      <c r="L15" s="51">
        <v>0.16200000000000001</v>
      </c>
      <c r="M15" s="50">
        <v>0.223</v>
      </c>
      <c r="N15" s="50">
        <v>5.0000000000000001E-3</v>
      </c>
      <c r="O15" s="47">
        <v>8.3000000000000004E-2</v>
      </c>
      <c r="P15" s="49">
        <v>9.0999999999999998E-2</v>
      </c>
      <c r="Q15" s="48">
        <f>[1]TARGET!$L$4</f>
        <v>0</v>
      </c>
      <c r="R15" s="47">
        <f>[1]TARGET!$M$4</f>
        <v>0</v>
      </c>
      <c r="S15" s="48">
        <v>0.52700000000000002</v>
      </c>
      <c r="T15" s="47">
        <v>0.47299999999999998</v>
      </c>
      <c r="U15" s="46">
        <f>[1]TARGET!$P$4</f>
        <v>1</v>
      </c>
      <c r="AD15" s="45"/>
      <c r="AE15" s="44"/>
      <c r="AF15" s="43"/>
      <c r="AG15" s="43"/>
      <c r="AH15" s="43"/>
      <c r="AI15" s="43"/>
      <c r="AJ15" s="43"/>
      <c r="AK15" s="43"/>
      <c r="AL15" s="43"/>
      <c r="AM15" s="43"/>
      <c r="AN15" s="43"/>
    </row>
    <row r="16" spans="1:40" s="6" customFormat="1" ht="15.75" thickBot="1" x14ac:dyDescent="0.3">
      <c r="A16" s="235" t="s">
        <v>11</v>
      </c>
      <c r="B16" s="236"/>
      <c r="C16" s="236"/>
      <c r="D16" s="236"/>
      <c r="E16" s="236"/>
      <c r="F16" s="237"/>
      <c r="G16" s="238">
        <f>$U16*G15</f>
        <v>1</v>
      </c>
      <c r="H16" s="239"/>
      <c r="I16" s="36">
        <f t="shared" ref="I16:T16" si="5">$U16*I15</f>
        <v>9.5500000000000007</v>
      </c>
      <c r="J16" s="38">
        <f t="shared" si="5"/>
        <v>11.95</v>
      </c>
      <c r="K16" s="40">
        <f t="shared" si="5"/>
        <v>0.3</v>
      </c>
      <c r="L16" s="39">
        <f t="shared" si="5"/>
        <v>8.1</v>
      </c>
      <c r="M16" s="38">
        <f t="shared" si="5"/>
        <v>11.15</v>
      </c>
      <c r="N16" s="38">
        <f t="shared" si="5"/>
        <v>0.25</v>
      </c>
      <c r="O16" s="35">
        <f t="shared" si="5"/>
        <v>4.1500000000000004</v>
      </c>
      <c r="P16" s="37">
        <f t="shared" si="5"/>
        <v>4.55</v>
      </c>
      <c r="Q16" s="36">
        <f t="shared" si="5"/>
        <v>0</v>
      </c>
      <c r="R16" s="35">
        <f t="shared" si="5"/>
        <v>0</v>
      </c>
      <c r="S16" s="36">
        <f t="shared" si="5"/>
        <v>26.35</v>
      </c>
      <c r="T16" s="35">
        <f t="shared" si="5"/>
        <v>23.65</v>
      </c>
      <c r="U16" s="34">
        <f>C13</f>
        <v>50</v>
      </c>
      <c r="AD16" s="141"/>
      <c r="AE16" s="71"/>
      <c r="AF16" s="71"/>
      <c r="AG16" s="71"/>
      <c r="AH16" s="71"/>
      <c r="AI16" s="71"/>
      <c r="AJ16" s="71"/>
      <c r="AK16" s="71"/>
      <c r="AL16" s="71"/>
      <c r="AM16" s="71"/>
      <c r="AN16" s="71"/>
    </row>
    <row r="17" spans="1:40" s="140" customFormat="1" ht="15.75" thickBot="1" x14ac:dyDescent="0.3">
      <c r="A17" s="240" t="s">
        <v>10</v>
      </c>
      <c r="B17" s="241"/>
      <c r="C17" s="241"/>
      <c r="D17" s="241"/>
      <c r="E17" s="241"/>
      <c r="F17" s="242"/>
      <c r="G17" s="243"/>
      <c r="H17" s="244"/>
      <c r="I17" s="27"/>
      <c r="J17" s="29"/>
      <c r="K17" s="31"/>
      <c r="L17" s="30"/>
      <c r="M17" s="29"/>
      <c r="N17" s="29"/>
      <c r="O17" s="26"/>
      <c r="P17" s="28"/>
      <c r="Q17" s="27"/>
      <c r="R17" s="26"/>
      <c r="S17" s="27"/>
      <c r="T17" s="26"/>
      <c r="U17" s="25"/>
      <c r="AD17" s="141"/>
      <c r="AE17" s="71"/>
      <c r="AF17" s="71"/>
      <c r="AG17" s="71"/>
      <c r="AH17" s="71"/>
      <c r="AI17" s="71"/>
      <c r="AJ17" s="71"/>
      <c r="AK17" s="71"/>
      <c r="AL17" s="71"/>
      <c r="AM17" s="71"/>
      <c r="AN17" s="71"/>
    </row>
    <row r="18" spans="1:40" s="6" customFormat="1" x14ac:dyDescent="0.25">
      <c r="A18" s="262" t="s">
        <v>20</v>
      </c>
      <c r="B18" s="127">
        <v>6</v>
      </c>
      <c r="C18" s="133">
        <v>0</v>
      </c>
      <c r="D18" s="131">
        <v>0</v>
      </c>
      <c r="E18" s="133">
        <v>0</v>
      </c>
      <c r="F18" s="130">
        <v>1</v>
      </c>
      <c r="G18" s="134">
        <v>0</v>
      </c>
      <c r="H18" s="130">
        <v>0</v>
      </c>
      <c r="I18" s="131">
        <v>0</v>
      </c>
      <c r="J18" s="133">
        <v>0</v>
      </c>
      <c r="K18" s="135">
        <v>0</v>
      </c>
      <c r="L18" s="134">
        <v>0</v>
      </c>
      <c r="M18" s="133">
        <v>0</v>
      </c>
      <c r="N18" s="133">
        <v>0</v>
      </c>
      <c r="O18" s="130">
        <v>0</v>
      </c>
      <c r="P18" s="132">
        <v>0</v>
      </c>
      <c r="Q18" s="131">
        <v>0</v>
      </c>
      <c r="R18" s="130">
        <v>0</v>
      </c>
      <c r="S18" s="129">
        <f>SUM(I18:K18,P18)</f>
        <v>0</v>
      </c>
      <c r="T18" s="128">
        <f>SUM(L18:O18)</f>
        <v>0</v>
      </c>
      <c r="U18" s="128">
        <f>SUM(M18:P18)</f>
        <v>0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s="6" customFormat="1" x14ac:dyDescent="0.25">
      <c r="A19" s="262"/>
      <c r="B19" s="113">
        <v>7</v>
      </c>
      <c r="C19" s="125">
        <v>84</v>
      </c>
      <c r="D19" s="123">
        <v>75</v>
      </c>
      <c r="E19" s="120">
        <v>9</v>
      </c>
      <c r="F19" s="119">
        <v>21</v>
      </c>
      <c r="G19" s="139">
        <v>0</v>
      </c>
      <c r="H19" s="116">
        <v>1</v>
      </c>
      <c r="I19" s="123">
        <v>5</v>
      </c>
      <c r="J19" s="120">
        <v>18</v>
      </c>
      <c r="K19" s="137">
        <v>0</v>
      </c>
      <c r="L19" s="121">
        <v>5</v>
      </c>
      <c r="M19" s="120">
        <v>38</v>
      </c>
      <c r="N19" s="125">
        <v>0</v>
      </c>
      <c r="O19" s="119">
        <v>9</v>
      </c>
      <c r="P19" s="118">
        <v>0</v>
      </c>
      <c r="Q19" s="136">
        <v>0</v>
      </c>
      <c r="R19" s="116">
        <v>0</v>
      </c>
      <c r="S19" s="115">
        <f>SUM(I19:K19,P19)</f>
        <v>23</v>
      </c>
      <c r="T19" s="114">
        <f>SUM(L19:O19)</f>
        <v>52</v>
      </c>
      <c r="U19" s="113">
        <f>SUM(I19:K19,L19:O19,P19)</f>
        <v>75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6" customFormat="1" ht="15.75" thickBot="1" x14ac:dyDescent="0.3">
      <c r="A20" s="263"/>
      <c r="B20" s="112">
        <v>8</v>
      </c>
      <c r="C20" s="111">
        <v>22</v>
      </c>
      <c r="D20" s="110">
        <v>20</v>
      </c>
      <c r="E20" s="104">
        <v>2</v>
      </c>
      <c r="F20" s="106">
        <v>4</v>
      </c>
      <c r="G20" s="108">
        <v>0</v>
      </c>
      <c r="H20" s="103">
        <v>1</v>
      </c>
      <c r="I20" s="110">
        <v>0</v>
      </c>
      <c r="J20" s="107">
        <v>3</v>
      </c>
      <c r="K20" s="109">
        <v>0</v>
      </c>
      <c r="L20" s="108">
        <v>2</v>
      </c>
      <c r="M20" s="107">
        <v>9</v>
      </c>
      <c r="N20" s="107">
        <v>1</v>
      </c>
      <c r="O20" s="106">
        <v>5</v>
      </c>
      <c r="P20" s="105">
        <v>0</v>
      </c>
      <c r="Q20" s="104">
        <v>0</v>
      </c>
      <c r="R20" s="103">
        <v>0</v>
      </c>
      <c r="S20" s="102">
        <f>SUM(I20:K20,P20)</f>
        <v>3</v>
      </c>
      <c r="T20" s="101">
        <f>SUM(L20:O20)</f>
        <v>17</v>
      </c>
      <c r="U20" s="100">
        <f>SUM(I20:K20,L20:O20,P20)</f>
        <v>20</v>
      </c>
      <c r="AD20" s="70"/>
      <c r="AE20" s="69"/>
      <c r="AF20" s="69"/>
      <c r="AG20" s="69"/>
      <c r="AH20" s="69"/>
      <c r="AI20" s="69"/>
      <c r="AJ20" s="69"/>
      <c r="AK20" s="69"/>
      <c r="AL20" s="69"/>
      <c r="AM20" s="69"/>
      <c r="AN20" s="69"/>
    </row>
    <row r="21" spans="1:40" s="6" customFormat="1" ht="17.25" thickBot="1" x14ac:dyDescent="0.3">
      <c r="A21" s="264" t="s">
        <v>19</v>
      </c>
      <c r="B21" s="265"/>
      <c r="C21" s="99">
        <f>SUM(C18:C20)</f>
        <v>106</v>
      </c>
      <c r="D21" s="94">
        <f>SUM(D18:D20)</f>
        <v>95</v>
      </c>
      <c r="E21" s="96">
        <f>SUM(E18:E20)</f>
        <v>11</v>
      </c>
      <c r="F21" s="93">
        <f>SUM(F18:F20)</f>
        <v>26</v>
      </c>
      <c r="G21" s="266">
        <f>SUM(G18:H20)</f>
        <v>2</v>
      </c>
      <c r="H21" s="267"/>
      <c r="I21" s="94">
        <f t="shared" ref="I21:R21" si="6">SUM(I18:I20)</f>
        <v>5</v>
      </c>
      <c r="J21" s="96">
        <f t="shared" si="6"/>
        <v>21</v>
      </c>
      <c r="K21" s="98">
        <f t="shared" si="6"/>
        <v>0</v>
      </c>
      <c r="L21" s="97">
        <f t="shared" si="6"/>
        <v>7</v>
      </c>
      <c r="M21" s="96">
        <f t="shared" si="6"/>
        <v>47</v>
      </c>
      <c r="N21" s="96">
        <f t="shared" si="6"/>
        <v>1</v>
      </c>
      <c r="O21" s="93">
        <f t="shared" si="6"/>
        <v>14</v>
      </c>
      <c r="P21" s="95">
        <f t="shared" si="6"/>
        <v>0</v>
      </c>
      <c r="Q21" s="94">
        <f t="shared" si="6"/>
        <v>0</v>
      </c>
      <c r="R21" s="93">
        <f t="shared" si="6"/>
        <v>0</v>
      </c>
      <c r="S21" s="92">
        <f>SUM(I21:K21,P21)</f>
        <v>26</v>
      </c>
      <c r="T21" s="91">
        <f>SUM(L21:O21)</f>
        <v>69</v>
      </c>
      <c r="U21" s="90">
        <f>SUM(I21:K21,L21:O21,P21)</f>
        <v>95</v>
      </c>
      <c r="AD21" s="45"/>
      <c r="AE21" s="44"/>
      <c r="AF21" s="53"/>
      <c r="AG21" s="53"/>
      <c r="AH21" s="53"/>
      <c r="AI21" s="53"/>
      <c r="AJ21" s="53"/>
      <c r="AK21" s="53"/>
      <c r="AL21" s="53"/>
      <c r="AM21" s="53"/>
      <c r="AN21" s="53"/>
    </row>
    <row r="22" spans="1:40" s="6" customFormat="1" ht="17.25" thickBot="1" x14ac:dyDescent="0.3">
      <c r="A22" s="268" t="s">
        <v>2</v>
      </c>
      <c r="B22" s="269"/>
      <c r="C22" s="89" t="s">
        <v>13</v>
      </c>
      <c r="D22" s="88">
        <f>D21/C21</f>
        <v>0.89622641509433965</v>
      </c>
      <c r="E22" s="87">
        <f>E21/C21</f>
        <v>0.10377358490566038</v>
      </c>
      <c r="F22" s="86" t="s">
        <v>13</v>
      </c>
      <c r="G22" s="255">
        <f>G21/$U$21</f>
        <v>2.1052631578947368E-2</v>
      </c>
      <c r="H22" s="256"/>
      <c r="I22" s="80">
        <f t="shared" ref="I22:U22" si="7">I21/$U$21</f>
        <v>5.2631578947368418E-2</v>
      </c>
      <c r="J22" s="83">
        <f t="shared" si="7"/>
        <v>0.22105263157894736</v>
      </c>
      <c r="K22" s="85">
        <f t="shared" si="7"/>
        <v>0</v>
      </c>
      <c r="L22" s="84">
        <f t="shared" si="7"/>
        <v>7.3684210526315783E-2</v>
      </c>
      <c r="M22" s="83">
        <f t="shared" si="7"/>
        <v>0.49473684210526314</v>
      </c>
      <c r="N22" s="82">
        <f t="shared" si="7"/>
        <v>1.0526315789473684E-2</v>
      </c>
      <c r="O22" s="79">
        <f t="shared" si="7"/>
        <v>0.14736842105263157</v>
      </c>
      <c r="P22" s="81">
        <f t="shared" si="7"/>
        <v>0</v>
      </c>
      <c r="Q22" s="80">
        <f t="shared" si="7"/>
        <v>0</v>
      </c>
      <c r="R22" s="79">
        <f t="shared" si="7"/>
        <v>0</v>
      </c>
      <c r="S22" s="80">
        <f t="shared" si="7"/>
        <v>0.27368421052631581</v>
      </c>
      <c r="T22" s="79">
        <f t="shared" si="7"/>
        <v>0.72631578947368425</v>
      </c>
      <c r="U22" s="78">
        <f t="shared" si="7"/>
        <v>1</v>
      </c>
      <c r="AD22" s="45"/>
      <c r="AE22" s="44"/>
      <c r="AF22" s="44"/>
      <c r="AG22" s="44"/>
      <c r="AH22" s="44"/>
      <c r="AI22" s="44"/>
      <c r="AJ22" s="44"/>
      <c r="AK22" s="44"/>
      <c r="AL22" s="44"/>
      <c r="AM22" s="44"/>
      <c r="AN22" s="53"/>
    </row>
    <row r="23" spans="1:40" s="6" customFormat="1" ht="16.5" x14ac:dyDescent="0.25">
      <c r="A23" s="257" t="s">
        <v>12</v>
      </c>
      <c r="B23" s="258"/>
      <c r="C23" s="258"/>
      <c r="D23" s="258"/>
      <c r="E23" s="258"/>
      <c r="F23" s="259"/>
      <c r="G23" s="260">
        <f>[1]TARGET!$B$4</f>
        <v>0.02</v>
      </c>
      <c r="H23" s="261"/>
      <c r="I23" s="48">
        <v>0.191</v>
      </c>
      <c r="J23" s="50">
        <v>0.23899999999999999</v>
      </c>
      <c r="K23" s="52">
        <f>[1]TARGET!$F$4</f>
        <v>6.0000000000000001E-3</v>
      </c>
      <c r="L23" s="51">
        <v>0.16200000000000001</v>
      </c>
      <c r="M23" s="50">
        <v>0.223</v>
      </c>
      <c r="N23" s="50">
        <v>5.0000000000000001E-3</v>
      </c>
      <c r="O23" s="47">
        <v>8.3000000000000004E-2</v>
      </c>
      <c r="P23" s="49">
        <v>9.0999999999999998E-2</v>
      </c>
      <c r="Q23" s="48">
        <f>[1]TARGET!$L$4</f>
        <v>0</v>
      </c>
      <c r="R23" s="47">
        <f>[1]TARGET!$M$4</f>
        <v>0</v>
      </c>
      <c r="S23" s="48">
        <v>0.52700000000000002</v>
      </c>
      <c r="T23" s="47">
        <v>0.47299999999999998</v>
      </c>
      <c r="U23" s="46">
        <f>[1]TARGET!$P$4</f>
        <v>1</v>
      </c>
      <c r="AD23" s="45"/>
      <c r="AE23" s="44"/>
      <c r="AF23" s="43"/>
      <c r="AG23" s="43"/>
      <c r="AH23" s="43"/>
      <c r="AI23" s="43"/>
      <c r="AJ23" s="43"/>
      <c r="AK23" s="43"/>
      <c r="AL23" s="43"/>
      <c r="AM23" s="43"/>
      <c r="AN23" s="43"/>
    </row>
    <row r="24" spans="1:40" s="6" customFormat="1" ht="15.75" thickBot="1" x14ac:dyDescent="0.3">
      <c r="A24" s="235" t="s">
        <v>11</v>
      </c>
      <c r="B24" s="236"/>
      <c r="C24" s="236"/>
      <c r="D24" s="236"/>
      <c r="E24" s="236"/>
      <c r="F24" s="237"/>
      <c r="G24" s="238">
        <f>$U24*G23</f>
        <v>2.12</v>
      </c>
      <c r="H24" s="239"/>
      <c r="I24" s="36">
        <f t="shared" ref="I24:T24" si="8">$U24*I23</f>
        <v>20.245999999999999</v>
      </c>
      <c r="J24" s="38">
        <f t="shared" si="8"/>
        <v>25.334</v>
      </c>
      <c r="K24" s="40">
        <f t="shared" si="8"/>
        <v>0.63600000000000001</v>
      </c>
      <c r="L24" s="39">
        <f t="shared" si="8"/>
        <v>17.172000000000001</v>
      </c>
      <c r="M24" s="38">
        <f t="shared" si="8"/>
        <v>23.638000000000002</v>
      </c>
      <c r="N24" s="38">
        <f t="shared" si="8"/>
        <v>0.53</v>
      </c>
      <c r="O24" s="35">
        <f t="shared" si="8"/>
        <v>8.798</v>
      </c>
      <c r="P24" s="37">
        <f t="shared" si="8"/>
        <v>9.645999999999999</v>
      </c>
      <c r="Q24" s="36">
        <f t="shared" si="8"/>
        <v>0</v>
      </c>
      <c r="R24" s="35">
        <f t="shared" si="8"/>
        <v>0</v>
      </c>
      <c r="S24" s="36">
        <f t="shared" si="8"/>
        <v>55.862000000000002</v>
      </c>
      <c r="T24" s="35">
        <f t="shared" si="8"/>
        <v>50.137999999999998</v>
      </c>
      <c r="U24" s="34">
        <f>C21</f>
        <v>106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s="24" customFormat="1" ht="15.75" thickBot="1" x14ac:dyDescent="0.3">
      <c r="A25" s="240" t="s">
        <v>10</v>
      </c>
      <c r="B25" s="241"/>
      <c r="C25" s="241"/>
      <c r="D25" s="241"/>
      <c r="E25" s="241"/>
      <c r="F25" s="242"/>
      <c r="G25" s="243"/>
      <c r="H25" s="244"/>
      <c r="I25" s="27"/>
      <c r="J25" s="29"/>
      <c r="K25" s="31"/>
      <c r="L25" s="30"/>
      <c r="M25" s="29"/>
      <c r="N25" s="29"/>
      <c r="O25" s="26"/>
      <c r="P25" s="28"/>
      <c r="Q25" s="27"/>
      <c r="R25" s="26"/>
      <c r="S25" s="27"/>
      <c r="T25" s="26"/>
      <c r="U25" s="25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</row>
    <row r="26" spans="1:40" s="6" customFormat="1" x14ac:dyDescent="0.25">
      <c r="A26" s="262" t="s">
        <v>18</v>
      </c>
      <c r="B26" s="127">
        <v>9</v>
      </c>
      <c r="C26" s="133">
        <v>53</v>
      </c>
      <c r="D26" s="131">
        <v>47</v>
      </c>
      <c r="E26" s="133">
        <v>6</v>
      </c>
      <c r="F26" s="130">
        <v>7</v>
      </c>
      <c r="G26" s="134">
        <v>0</v>
      </c>
      <c r="H26" s="130">
        <v>0</v>
      </c>
      <c r="I26" s="131">
        <v>1</v>
      </c>
      <c r="J26" s="133">
        <v>15</v>
      </c>
      <c r="K26" s="135">
        <v>1</v>
      </c>
      <c r="L26" s="134">
        <v>1</v>
      </c>
      <c r="M26" s="133">
        <v>13</v>
      </c>
      <c r="N26" s="133">
        <v>0</v>
      </c>
      <c r="O26" s="130">
        <v>8</v>
      </c>
      <c r="P26" s="132">
        <v>8</v>
      </c>
      <c r="Q26" s="131">
        <v>0</v>
      </c>
      <c r="R26" s="130">
        <v>0</v>
      </c>
      <c r="S26" s="129">
        <f>SUM(I26:K26,P26)</f>
        <v>25</v>
      </c>
      <c r="T26" s="128">
        <f>SUM(L26:O26)</f>
        <v>22</v>
      </c>
      <c r="U26" s="127">
        <f>SUM(I26:K26,L26:O26,P26)</f>
        <v>47</v>
      </c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</row>
    <row r="27" spans="1:40" s="6" customFormat="1" x14ac:dyDescent="0.25">
      <c r="A27" s="262"/>
      <c r="B27" s="138">
        <v>10</v>
      </c>
      <c r="C27" s="125">
        <v>33</v>
      </c>
      <c r="D27" s="123">
        <v>30</v>
      </c>
      <c r="E27" s="120">
        <v>3</v>
      </c>
      <c r="F27" s="119">
        <v>4</v>
      </c>
      <c r="G27" s="121">
        <v>0</v>
      </c>
      <c r="H27" s="116">
        <v>0</v>
      </c>
      <c r="I27" s="123">
        <v>1</v>
      </c>
      <c r="J27" s="120">
        <v>6</v>
      </c>
      <c r="K27" s="137">
        <v>0</v>
      </c>
      <c r="L27" s="121">
        <v>3</v>
      </c>
      <c r="M27" s="120">
        <v>9</v>
      </c>
      <c r="N27" s="120">
        <v>0</v>
      </c>
      <c r="O27" s="119">
        <v>6</v>
      </c>
      <c r="P27" s="118">
        <v>5</v>
      </c>
      <c r="Q27" s="136">
        <v>0</v>
      </c>
      <c r="R27" s="116">
        <v>0</v>
      </c>
      <c r="S27" s="115">
        <f>SUM(I27:K27,P27)</f>
        <v>12</v>
      </c>
      <c r="T27" s="114">
        <f>SUM(L27:O27)</f>
        <v>18</v>
      </c>
      <c r="U27" s="113">
        <f>SUM(I27:K27,L27:O27,P27)</f>
        <v>30</v>
      </c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</row>
    <row r="28" spans="1:40" s="6" customFormat="1" x14ac:dyDescent="0.25">
      <c r="A28" s="262"/>
      <c r="B28" s="138">
        <v>11</v>
      </c>
      <c r="C28" s="125">
        <v>48</v>
      </c>
      <c r="D28" s="123">
        <v>45</v>
      </c>
      <c r="E28" s="120">
        <v>3</v>
      </c>
      <c r="F28" s="119">
        <v>6</v>
      </c>
      <c r="G28" s="121">
        <v>4</v>
      </c>
      <c r="H28" s="116">
        <v>0</v>
      </c>
      <c r="I28" s="123">
        <v>2</v>
      </c>
      <c r="J28" s="120">
        <v>12</v>
      </c>
      <c r="K28" s="137">
        <v>3</v>
      </c>
      <c r="L28" s="121">
        <v>2</v>
      </c>
      <c r="M28" s="120">
        <v>6</v>
      </c>
      <c r="N28" s="120">
        <v>1</v>
      </c>
      <c r="O28" s="119">
        <v>10</v>
      </c>
      <c r="P28" s="118">
        <v>9</v>
      </c>
      <c r="Q28" s="136">
        <v>0</v>
      </c>
      <c r="R28" s="116">
        <v>0</v>
      </c>
      <c r="S28" s="115">
        <f>SUM(I28:K28,P28)</f>
        <v>26</v>
      </c>
      <c r="T28" s="114">
        <f>SUM(L28:O28)</f>
        <v>19</v>
      </c>
      <c r="U28" s="113">
        <f>SUM(I28:K28,L28:O28,P28)</f>
        <v>45</v>
      </c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</row>
    <row r="29" spans="1:40" s="6" customFormat="1" ht="15.75" thickBot="1" x14ac:dyDescent="0.3">
      <c r="A29" s="263"/>
      <c r="B29" s="112">
        <v>12</v>
      </c>
      <c r="C29" s="111">
        <v>15</v>
      </c>
      <c r="D29" s="110">
        <v>14</v>
      </c>
      <c r="E29" s="104">
        <v>1</v>
      </c>
      <c r="F29" s="106">
        <v>1</v>
      </c>
      <c r="G29" s="108">
        <v>0</v>
      </c>
      <c r="H29" s="103">
        <v>0</v>
      </c>
      <c r="I29" s="110">
        <v>0</v>
      </c>
      <c r="J29" s="107">
        <v>0</v>
      </c>
      <c r="K29" s="109">
        <v>0</v>
      </c>
      <c r="L29" s="108">
        <v>1</v>
      </c>
      <c r="M29" s="107">
        <v>3</v>
      </c>
      <c r="N29" s="107">
        <v>0</v>
      </c>
      <c r="O29" s="106">
        <v>4</v>
      </c>
      <c r="P29" s="105">
        <v>6</v>
      </c>
      <c r="Q29" s="104">
        <v>0</v>
      </c>
      <c r="R29" s="103">
        <v>0</v>
      </c>
      <c r="S29" s="102">
        <f>SUM(I29:K29,P29)</f>
        <v>6</v>
      </c>
      <c r="T29" s="101">
        <f>SUM(L29:O29)</f>
        <v>8</v>
      </c>
      <c r="U29" s="100">
        <f>SUM(I29:K29,L29:O29,P29)</f>
        <v>14</v>
      </c>
      <c r="AD29" s="70"/>
      <c r="AE29" s="69"/>
      <c r="AF29" s="69"/>
      <c r="AG29" s="69"/>
      <c r="AH29" s="69"/>
      <c r="AI29" s="69"/>
      <c r="AJ29" s="69"/>
      <c r="AK29" s="69"/>
      <c r="AL29" s="69"/>
      <c r="AM29" s="69"/>
      <c r="AN29" s="69"/>
    </row>
    <row r="30" spans="1:40" s="6" customFormat="1" ht="17.25" thickBot="1" x14ac:dyDescent="0.3">
      <c r="A30" s="264" t="s">
        <v>17</v>
      </c>
      <c r="B30" s="265"/>
      <c r="C30" s="99">
        <f>SUM(C26:C29)</f>
        <v>149</v>
      </c>
      <c r="D30" s="94">
        <f>SUM(D26:D29)</f>
        <v>136</v>
      </c>
      <c r="E30" s="96">
        <f>SUM(E26:E29)</f>
        <v>13</v>
      </c>
      <c r="F30" s="93">
        <f>SUM(F26:F29)</f>
        <v>18</v>
      </c>
      <c r="G30" s="266">
        <f>SUM(G26:H29)</f>
        <v>4</v>
      </c>
      <c r="H30" s="267"/>
      <c r="I30" s="94">
        <f t="shared" ref="I30:R30" si="9">SUM(I26:I29)</f>
        <v>4</v>
      </c>
      <c r="J30" s="96">
        <f t="shared" si="9"/>
        <v>33</v>
      </c>
      <c r="K30" s="98">
        <f t="shared" si="9"/>
        <v>4</v>
      </c>
      <c r="L30" s="97">
        <f t="shared" si="9"/>
        <v>7</v>
      </c>
      <c r="M30" s="96">
        <f t="shared" si="9"/>
        <v>31</v>
      </c>
      <c r="N30" s="96">
        <f t="shared" si="9"/>
        <v>1</v>
      </c>
      <c r="O30" s="93">
        <f t="shared" si="9"/>
        <v>28</v>
      </c>
      <c r="P30" s="95">
        <f t="shared" si="9"/>
        <v>28</v>
      </c>
      <c r="Q30" s="94">
        <f t="shared" si="9"/>
        <v>0</v>
      </c>
      <c r="R30" s="93">
        <f t="shared" si="9"/>
        <v>0</v>
      </c>
      <c r="S30" s="92">
        <f>SUM(I30:K30,P30)</f>
        <v>69</v>
      </c>
      <c r="T30" s="91">
        <f>SUM(L30:O30)</f>
        <v>67</v>
      </c>
      <c r="U30" s="90">
        <f>SUM(I30:K30,L30:O30,P30)</f>
        <v>136</v>
      </c>
      <c r="AD30" s="45"/>
      <c r="AE30" s="44"/>
      <c r="AF30" s="53"/>
      <c r="AG30" s="53"/>
      <c r="AH30" s="53"/>
      <c r="AI30" s="53"/>
      <c r="AJ30" s="53"/>
      <c r="AK30" s="53"/>
      <c r="AL30" s="53"/>
      <c r="AM30" s="53"/>
      <c r="AN30" s="53"/>
    </row>
    <row r="31" spans="1:40" s="6" customFormat="1" ht="17.25" thickBot="1" x14ac:dyDescent="0.3">
      <c r="A31" s="268" t="s">
        <v>2</v>
      </c>
      <c r="B31" s="269"/>
      <c r="C31" s="89" t="s">
        <v>13</v>
      </c>
      <c r="D31" s="88">
        <f>D30/C30</f>
        <v>0.91275167785234901</v>
      </c>
      <c r="E31" s="87">
        <f>E30/C30</f>
        <v>8.7248322147651006E-2</v>
      </c>
      <c r="F31" s="86" t="s">
        <v>13</v>
      </c>
      <c r="G31" s="255">
        <f>G30/$U$30</f>
        <v>2.9411764705882353E-2</v>
      </c>
      <c r="H31" s="256"/>
      <c r="I31" s="80">
        <f t="shared" ref="I31:U31" si="10">I30/$U$30</f>
        <v>2.9411764705882353E-2</v>
      </c>
      <c r="J31" s="83">
        <f t="shared" si="10"/>
        <v>0.24264705882352941</v>
      </c>
      <c r="K31" s="85">
        <f t="shared" si="10"/>
        <v>2.9411764705882353E-2</v>
      </c>
      <c r="L31" s="84">
        <f t="shared" si="10"/>
        <v>5.1470588235294115E-2</v>
      </c>
      <c r="M31" s="83">
        <f t="shared" si="10"/>
        <v>0.22794117647058823</v>
      </c>
      <c r="N31" s="82">
        <f t="shared" si="10"/>
        <v>7.3529411764705881E-3</v>
      </c>
      <c r="O31" s="79">
        <f t="shared" si="10"/>
        <v>0.20588235294117646</v>
      </c>
      <c r="P31" s="81">
        <f t="shared" si="10"/>
        <v>0.20588235294117646</v>
      </c>
      <c r="Q31" s="80">
        <f t="shared" si="10"/>
        <v>0</v>
      </c>
      <c r="R31" s="79">
        <f t="shared" si="10"/>
        <v>0</v>
      </c>
      <c r="S31" s="80">
        <f t="shared" si="10"/>
        <v>0.50735294117647056</v>
      </c>
      <c r="T31" s="79">
        <f t="shared" si="10"/>
        <v>0.49264705882352944</v>
      </c>
      <c r="U31" s="78">
        <f t="shared" si="10"/>
        <v>1</v>
      </c>
      <c r="AD31" s="45"/>
      <c r="AE31" s="44"/>
      <c r="AF31" s="44"/>
      <c r="AG31" s="44"/>
      <c r="AH31" s="44"/>
      <c r="AI31" s="44"/>
      <c r="AJ31" s="44"/>
      <c r="AK31" s="44"/>
      <c r="AL31" s="44"/>
      <c r="AM31" s="44"/>
      <c r="AN31" s="53"/>
    </row>
    <row r="32" spans="1:40" s="6" customFormat="1" ht="16.5" x14ac:dyDescent="0.25">
      <c r="A32" s="257" t="s">
        <v>12</v>
      </c>
      <c r="B32" s="258"/>
      <c r="C32" s="258"/>
      <c r="D32" s="258"/>
      <c r="E32" s="258"/>
      <c r="F32" s="259"/>
      <c r="G32" s="260">
        <f>[1]TARGET!$B$4</f>
        <v>0.02</v>
      </c>
      <c r="H32" s="261"/>
      <c r="I32" s="48">
        <v>0.191</v>
      </c>
      <c r="J32" s="50">
        <v>0.23899999999999999</v>
      </c>
      <c r="K32" s="52">
        <f>[1]TARGET!$F$4</f>
        <v>6.0000000000000001E-3</v>
      </c>
      <c r="L32" s="51">
        <v>0.16200000000000001</v>
      </c>
      <c r="M32" s="50">
        <v>0.223</v>
      </c>
      <c r="N32" s="50">
        <v>5.0000000000000001E-3</v>
      </c>
      <c r="O32" s="47">
        <v>8.3000000000000004E-2</v>
      </c>
      <c r="P32" s="49">
        <v>9.0999999999999998E-2</v>
      </c>
      <c r="Q32" s="48">
        <f>[1]TARGET!$L$4</f>
        <v>0</v>
      </c>
      <c r="R32" s="47">
        <f>[1]TARGET!$M$4</f>
        <v>0</v>
      </c>
      <c r="S32" s="48">
        <v>0.52700000000000002</v>
      </c>
      <c r="T32" s="47">
        <v>0.47299999999999998</v>
      </c>
      <c r="U32" s="46">
        <f>[1]TARGET!$P$4</f>
        <v>1</v>
      </c>
      <c r="AD32" s="45"/>
      <c r="AE32" s="44"/>
      <c r="AF32" s="43"/>
      <c r="AG32" s="43"/>
      <c r="AH32" s="43"/>
      <c r="AI32" s="43"/>
      <c r="AJ32" s="43"/>
      <c r="AK32" s="43"/>
      <c r="AL32" s="43"/>
      <c r="AM32" s="43"/>
      <c r="AN32" s="43"/>
    </row>
    <row r="33" spans="1:256" s="6" customFormat="1" ht="15.75" thickBot="1" x14ac:dyDescent="0.3">
      <c r="A33" s="235" t="s">
        <v>11</v>
      </c>
      <c r="B33" s="236"/>
      <c r="C33" s="236"/>
      <c r="D33" s="236"/>
      <c r="E33" s="236"/>
      <c r="F33" s="237"/>
      <c r="G33" s="238">
        <f>$U33*G32</f>
        <v>2.98</v>
      </c>
      <c r="H33" s="239"/>
      <c r="I33" s="36">
        <f t="shared" ref="I33:T33" si="11">$U33*I32</f>
        <v>28.459</v>
      </c>
      <c r="J33" s="38">
        <f t="shared" si="11"/>
        <v>35.610999999999997</v>
      </c>
      <c r="K33" s="40">
        <f t="shared" si="11"/>
        <v>0.89400000000000002</v>
      </c>
      <c r="L33" s="39">
        <f t="shared" si="11"/>
        <v>24.138000000000002</v>
      </c>
      <c r="M33" s="38">
        <f t="shared" si="11"/>
        <v>33.227000000000004</v>
      </c>
      <c r="N33" s="38">
        <f t="shared" si="11"/>
        <v>0.745</v>
      </c>
      <c r="O33" s="35">
        <f t="shared" si="11"/>
        <v>12.367000000000001</v>
      </c>
      <c r="P33" s="37">
        <f t="shared" si="11"/>
        <v>13.558999999999999</v>
      </c>
      <c r="Q33" s="36">
        <f t="shared" si="11"/>
        <v>0</v>
      </c>
      <c r="R33" s="35">
        <f t="shared" si="11"/>
        <v>0</v>
      </c>
      <c r="S33" s="36">
        <f t="shared" si="11"/>
        <v>78.52300000000001</v>
      </c>
      <c r="T33" s="35">
        <f t="shared" si="11"/>
        <v>70.47699999999999</v>
      </c>
      <c r="U33" s="34">
        <f>C30</f>
        <v>149</v>
      </c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</row>
    <row r="34" spans="1:256" s="24" customFormat="1" ht="15.75" thickBot="1" x14ac:dyDescent="0.3">
      <c r="A34" s="240" t="s">
        <v>10</v>
      </c>
      <c r="B34" s="241"/>
      <c r="C34" s="241"/>
      <c r="D34" s="241"/>
      <c r="E34" s="241"/>
      <c r="F34" s="242"/>
      <c r="G34" s="243"/>
      <c r="H34" s="244"/>
      <c r="I34" s="27"/>
      <c r="J34" s="29"/>
      <c r="K34" s="31"/>
      <c r="L34" s="30"/>
      <c r="M34" s="29"/>
      <c r="N34" s="29"/>
      <c r="O34" s="26"/>
      <c r="P34" s="28"/>
      <c r="Q34" s="27"/>
      <c r="R34" s="26"/>
      <c r="S34" s="27"/>
      <c r="T34" s="26"/>
      <c r="U34" s="25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</row>
    <row r="35" spans="1:256" s="6" customFormat="1" x14ac:dyDescent="0.25">
      <c r="A35" s="262" t="s">
        <v>16</v>
      </c>
      <c r="B35" s="127">
        <v>13</v>
      </c>
      <c r="C35" s="133">
        <v>17</v>
      </c>
      <c r="D35" s="131">
        <v>16</v>
      </c>
      <c r="E35" s="133">
        <v>1</v>
      </c>
      <c r="F35" s="130">
        <v>0</v>
      </c>
      <c r="G35" s="134">
        <v>0</v>
      </c>
      <c r="H35" s="130">
        <v>0</v>
      </c>
      <c r="I35" s="131">
        <v>0</v>
      </c>
      <c r="J35" s="133">
        <v>6</v>
      </c>
      <c r="K35" s="135">
        <v>1</v>
      </c>
      <c r="L35" s="134">
        <v>0</v>
      </c>
      <c r="M35" s="133">
        <v>1</v>
      </c>
      <c r="N35" s="133">
        <v>0</v>
      </c>
      <c r="O35" s="130">
        <v>3</v>
      </c>
      <c r="P35" s="132">
        <v>5</v>
      </c>
      <c r="Q35" s="131">
        <v>0</v>
      </c>
      <c r="R35" s="130">
        <v>0</v>
      </c>
      <c r="S35" s="129">
        <f>SUM(I35:K35,P35)</f>
        <v>12</v>
      </c>
      <c r="T35" s="128">
        <f>SUM(L35:O35)</f>
        <v>4</v>
      </c>
      <c r="U35" s="127">
        <f>SUM(I35:K35,L35:O35,P35)</f>
        <v>16</v>
      </c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</row>
    <row r="36" spans="1:256" s="6" customFormat="1" x14ac:dyDescent="0.25">
      <c r="A36" s="262"/>
      <c r="B36" s="126">
        <v>14</v>
      </c>
      <c r="C36" s="125">
        <v>5</v>
      </c>
      <c r="D36" s="123">
        <v>5</v>
      </c>
      <c r="E36" s="120">
        <v>0</v>
      </c>
      <c r="F36" s="119">
        <v>0</v>
      </c>
      <c r="G36" s="121">
        <v>0</v>
      </c>
      <c r="H36" s="116">
        <v>0</v>
      </c>
      <c r="I36" s="123">
        <v>0</v>
      </c>
      <c r="J36" s="120">
        <v>3</v>
      </c>
      <c r="K36" s="122">
        <v>0</v>
      </c>
      <c r="L36" s="121">
        <v>0</v>
      </c>
      <c r="M36" s="120">
        <v>0</v>
      </c>
      <c r="N36" s="120">
        <v>0</v>
      </c>
      <c r="O36" s="119">
        <v>1</v>
      </c>
      <c r="P36" s="118">
        <v>1</v>
      </c>
      <c r="Q36" s="117">
        <v>0</v>
      </c>
      <c r="R36" s="116">
        <v>0</v>
      </c>
      <c r="S36" s="115">
        <f>SUM(I36:K36,P36)</f>
        <v>4</v>
      </c>
      <c r="T36" s="114">
        <f>SUM(L36:O36)</f>
        <v>1</v>
      </c>
      <c r="U36" s="113">
        <f>SUM(I36:K36,L36:O36,P36)</f>
        <v>5</v>
      </c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</row>
    <row r="37" spans="1:256" s="6" customFormat="1" x14ac:dyDescent="0.25">
      <c r="A37" s="262"/>
      <c r="B37" s="126">
        <v>15</v>
      </c>
      <c r="C37" s="125">
        <v>1</v>
      </c>
      <c r="D37" s="123">
        <v>1</v>
      </c>
      <c r="E37" s="124">
        <v>0</v>
      </c>
      <c r="F37" s="119">
        <v>0</v>
      </c>
      <c r="G37" s="121">
        <v>0</v>
      </c>
      <c r="H37" s="116">
        <v>0</v>
      </c>
      <c r="I37" s="123">
        <v>0</v>
      </c>
      <c r="J37" s="120">
        <v>0</v>
      </c>
      <c r="K37" s="122">
        <v>0</v>
      </c>
      <c r="L37" s="121">
        <v>0</v>
      </c>
      <c r="M37" s="120">
        <v>0</v>
      </c>
      <c r="N37" s="120">
        <v>0</v>
      </c>
      <c r="O37" s="119">
        <v>0</v>
      </c>
      <c r="P37" s="118">
        <v>1</v>
      </c>
      <c r="Q37" s="117">
        <v>0</v>
      </c>
      <c r="R37" s="116">
        <v>0</v>
      </c>
      <c r="S37" s="115">
        <f>SUM(I37:K37,P37)</f>
        <v>1</v>
      </c>
      <c r="T37" s="114">
        <f>SUM(L37:O37)</f>
        <v>0</v>
      </c>
      <c r="U37" s="113">
        <f>SUM(I37:K37,L37:O37,P37)</f>
        <v>1</v>
      </c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</row>
    <row r="38" spans="1:256" s="6" customFormat="1" ht="15.75" thickBot="1" x14ac:dyDescent="0.3">
      <c r="A38" s="263"/>
      <c r="B38" s="112">
        <v>16</v>
      </c>
      <c r="C38" s="111">
        <v>0</v>
      </c>
      <c r="D38" s="110">
        <v>0</v>
      </c>
      <c r="E38" s="104">
        <v>0</v>
      </c>
      <c r="F38" s="106">
        <v>0</v>
      </c>
      <c r="G38" s="108">
        <v>0</v>
      </c>
      <c r="H38" s="103">
        <v>0</v>
      </c>
      <c r="I38" s="110">
        <v>0</v>
      </c>
      <c r="J38" s="107">
        <v>0</v>
      </c>
      <c r="K38" s="109">
        <v>0</v>
      </c>
      <c r="L38" s="108">
        <v>0</v>
      </c>
      <c r="M38" s="107">
        <v>0</v>
      </c>
      <c r="N38" s="107">
        <v>0</v>
      </c>
      <c r="O38" s="106">
        <v>0</v>
      </c>
      <c r="P38" s="105">
        <v>0</v>
      </c>
      <c r="Q38" s="104">
        <v>0</v>
      </c>
      <c r="R38" s="103">
        <v>0</v>
      </c>
      <c r="S38" s="102">
        <f>SUM(I38:K38,P38)</f>
        <v>0</v>
      </c>
      <c r="T38" s="101">
        <f>SUM(L38:O38)</f>
        <v>0</v>
      </c>
      <c r="U38" s="100">
        <f>SUM(I38:K38,L38:O38,P38)</f>
        <v>0</v>
      </c>
      <c r="AD38" s="70"/>
      <c r="AE38" s="69"/>
      <c r="AF38" s="69"/>
      <c r="AG38" s="69"/>
      <c r="AH38" s="69"/>
      <c r="AI38" s="69"/>
      <c r="AJ38" s="69"/>
      <c r="AK38" s="69"/>
      <c r="AL38" s="69"/>
      <c r="AM38" s="69"/>
      <c r="AN38" s="69"/>
    </row>
    <row r="39" spans="1:256" s="6" customFormat="1" ht="17.25" thickBot="1" x14ac:dyDescent="0.3">
      <c r="A39" s="264" t="s">
        <v>15</v>
      </c>
      <c r="B39" s="265"/>
      <c r="C39" s="99">
        <f>SUM(C35:C38)</f>
        <v>23</v>
      </c>
      <c r="D39" s="94">
        <f>SUM(D35:D38)</f>
        <v>22</v>
      </c>
      <c r="E39" s="96">
        <f>SUM(E35:E38)</f>
        <v>1</v>
      </c>
      <c r="F39" s="93">
        <f>SUM(F35:F38)</f>
        <v>0</v>
      </c>
      <c r="G39" s="266">
        <f>SUM(G35:H38)</f>
        <v>0</v>
      </c>
      <c r="H39" s="267"/>
      <c r="I39" s="94">
        <f t="shared" ref="I39:R39" si="12">SUM(I35:I38)</f>
        <v>0</v>
      </c>
      <c r="J39" s="96">
        <f t="shared" si="12"/>
        <v>9</v>
      </c>
      <c r="K39" s="98">
        <f t="shared" si="12"/>
        <v>1</v>
      </c>
      <c r="L39" s="97">
        <f t="shared" si="12"/>
        <v>0</v>
      </c>
      <c r="M39" s="96">
        <f t="shared" si="12"/>
        <v>1</v>
      </c>
      <c r="N39" s="96">
        <f t="shared" si="12"/>
        <v>0</v>
      </c>
      <c r="O39" s="93">
        <f t="shared" si="12"/>
        <v>4</v>
      </c>
      <c r="P39" s="95">
        <f t="shared" si="12"/>
        <v>7</v>
      </c>
      <c r="Q39" s="94">
        <f t="shared" si="12"/>
        <v>0</v>
      </c>
      <c r="R39" s="93">
        <f t="shared" si="12"/>
        <v>0</v>
      </c>
      <c r="S39" s="92">
        <f>SUM(I39:K39,P39)</f>
        <v>17</v>
      </c>
      <c r="T39" s="91">
        <f>SUM(L39:O39)</f>
        <v>5</v>
      </c>
      <c r="U39" s="90">
        <f>SUM(I39:K39,L39:O39,P39)</f>
        <v>22</v>
      </c>
      <c r="AD39" s="45"/>
      <c r="AE39" s="44"/>
      <c r="AF39" s="53"/>
      <c r="AG39" s="53"/>
      <c r="AH39" s="53"/>
      <c r="AI39" s="53"/>
      <c r="AJ39" s="53"/>
      <c r="AK39" s="53"/>
      <c r="AL39" s="53"/>
      <c r="AM39" s="53"/>
      <c r="AN39" s="53"/>
    </row>
    <row r="40" spans="1:256" s="6" customFormat="1" ht="17.25" thickBot="1" x14ac:dyDescent="0.3">
      <c r="A40" s="253" t="s">
        <v>2</v>
      </c>
      <c r="B40" s="254"/>
      <c r="C40" s="89" t="s">
        <v>13</v>
      </c>
      <c r="D40" s="88">
        <f>D39/C39</f>
        <v>0.95652173913043481</v>
      </c>
      <c r="E40" s="87">
        <f>E39/C39</f>
        <v>4.3478260869565216E-2</v>
      </c>
      <c r="F40" s="86" t="s">
        <v>13</v>
      </c>
      <c r="G40" s="255">
        <f>G39/$U$39</f>
        <v>0</v>
      </c>
      <c r="H40" s="256"/>
      <c r="I40" s="80">
        <f t="shared" ref="I40:U40" si="13">I39/$U$39</f>
        <v>0</v>
      </c>
      <c r="J40" s="83">
        <f t="shared" si="13"/>
        <v>0.40909090909090912</v>
      </c>
      <c r="K40" s="85">
        <f t="shared" si="13"/>
        <v>4.5454545454545456E-2</v>
      </c>
      <c r="L40" s="84">
        <f t="shared" si="13"/>
        <v>0</v>
      </c>
      <c r="M40" s="83">
        <f t="shared" si="13"/>
        <v>4.5454545454545456E-2</v>
      </c>
      <c r="N40" s="82">
        <f t="shared" si="13"/>
        <v>0</v>
      </c>
      <c r="O40" s="79">
        <f t="shared" si="13"/>
        <v>0.18181818181818182</v>
      </c>
      <c r="P40" s="81">
        <f t="shared" si="13"/>
        <v>0.31818181818181818</v>
      </c>
      <c r="Q40" s="80">
        <f t="shared" si="13"/>
        <v>0</v>
      </c>
      <c r="R40" s="79">
        <f t="shared" si="13"/>
        <v>0</v>
      </c>
      <c r="S40" s="80">
        <f t="shared" si="13"/>
        <v>0.77272727272727271</v>
      </c>
      <c r="T40" s="79">
        <f t="shared" si="13"/>
        <v>0.22727272727272727</v>
      </c>
      <c r="U40" s="78">
        <f t="shared" si="13"/>
        <v>1</v>
      </c>
      <c r="AD40" s="45"/>
      <c r="AE40" s="44"/>
      <c r="AF40" s="44"/>
      <c r="AG40" s="44"/>
      <c r="AH40" s="44"/>
      <c r="AI40" s="44"/>
      <c r="AJ40" s="44"/>
      <c r="AK40" s="44"/>
      <c r="AL40" s="44"/>
      <c r="AM40" s="44"/>
      <c r="AN40" s="53"/>
    </row>
    <row r="41" spans="1:256" s="6" customFormat="1" ht="16.5" x14ac:dyDescent="0.25">
      <c r="A41" s="257" t="s">
        <v>12</v>
      </c>
      <c r="B41" s="258"/>
      <c r="C41" s="258"/>
      <c r="D41" s="258"/>
      <c r="E41" s="258"/>
      <c r="F41" s="259"/>
      <c r="G41" s="260">
        <v>0.02</v>
      </c>
      <c r="H41" s="261"/>
      <c r="I41" s="73">
        <v>0.17649999999999999</v>
      </c>
      <c r="J41" s="75">
        <v>0.23100000000000001</v>
      </c>
      <c r="K41" s="77">
        <v>5.4999999999999997E-3</v>
      </c>
      <c r="L41" s="76">
        <v>0.17649999999999999</v>
      </c>
      <c r="M41" s="75">
        <v>0.23100000000000001</v>
      </c>
      <c r="N41" s="75">
        <v>5.4999999999999997E-3</v>
      </c>
      <c r="O41" s="72">
        <v>8.6999999999999994E-2</v>
      </c>
      <c r="P41" s="74">
        <v>8.6999999999999994E-2</v>
      </c>
      <c r="Q41" s="73">
        <f>[1]TARGET!$L$4</f>
        <v>0</v>
      </c>
      <c r="R41" s="72">
        <f>[1]TARGET!$M$4</f>
        <v>0</v>
      </c>
      <c r="S41" s="73">
        <v>0.5</v>
      </c>
      <c r="T41" s="72">
        <v>0.5</v>
      </c>
      <c r="U41" s="46">
        <f>[1]TARGET!$P$4</f>
        <v>1</v>
      </c>
      <c r="AD41" s="45"/>
      <c r="AE41" s="44"/>
      <c r="AF41" s="43"/>
      <c r="AG41" s="43"/>
      <c r="AH41" s="43"/>
      <c r="AI41" s="43"/>
      <c r="AJ41" s="43"/>
      <c r="AK41" s="43"/>
      <c r="AL41" s="43"/>
      <c r="AM41" s="43"/>
      <c r="AN41" s="43"/>
    </row>
    <row r="42" spans="1:256" s="6" customFormat="1" ht="15.75" thickBot="1" x14ac:dyDescent="0.3">
      <c r="A42" s="235" t="s">
        <v>11</v>
      </c>
      <c r="B42" s="236"/>
      <c r="C42" s="236"/>
      <c r="D42" s="236"/>
      <c r="E42" s="236"/>
      <c r="F42" s="237"/>
      <c r="G42" s="238">
        <f>$U42*G41</f>
        <v>0.46</v>
      </c>
      <c r="H42" s="239"/>
      <c r="I42" s="36">
        <f t="shared" ref="I42:T42" si="14">$U42*I41</f>
        <v>4.0594999999999999</v>
      </c>
      <c r="J42" s="38">
        <f t="shared" si="14"/>
        <v>5.3130000000000006</v>
      </c>
      <c r="K42" s="40">
        <f t="shared" si="14"/>
        <v>0.1265</v>
      </c>
      <c r="L42" s="39">
        <f t="shared" si="14"/>
        <v>4.0594999999999999</v>
      </c>
      <c r="M42" s="38">
        <f t="shared" si="14"/>
        <v>5.3130000000000006</v>
      </c>
      <c r="N42" s="38">
        <f t="shared" si="14"/>
        <v>0.1265</v>
      </c>
      <c r="O42" s="35">
        <f t="shared" si="14"/>
        <v>2.0009999999999999</v>
      </c>
      <c r="P42" s="37">
        <f t="shared" si="14"/>
        <v>2.0009999999999999</v>
      </c>
      <c r="Q42" s="36">
        <f t="shared" si="14"/>
        <v>0</v>
      </c>
      <c r="R42" s="35">
        <f t="shared" si="14"/>
        <v>0</v>
      </c>
      <c r="S42" s="36">
        <f t="shared" si="14"/>
        <v>11.5</v>
      </c>
      <c r="T42" s="35">
        <f t="shared" si="14"/>
        <v>11.5</v>
      </c>
      <c r="U42" s="34">
        <f>C39</f>
        <v>23</v>
      </c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</row>
    <row r="43" spans="1:256" s="24" customFormat="1" ht="15.75" thickBot="1" x14ac:dyDescent="0.3">
      <c r="A43" s="240" t="s">
        <v>10</v>
      </c>
      <c r="B43" s="241"/>
      <c r="C43" s="241"/>
      <c r="D43" s="241"/>
      <c r="E43" s="241"/>
      <c r="F43" s="242"/>
      <c r="G43" s="243"/>
      <c r="H43" s="244"/>
      <c r="I43" s="27"/>
      <c r="J43" s="29"/>
      <c r="K43" s="31"/>
      <c r="L43" s="30"/>
      <c r="M43" s="29"/>
      <c r="N43" s="29"/>
      <c r="O43" s="26"/>
      <c r="P43" s="28"/>
      <c r="Q43" s="27"/>
      <c r="R43" s="26"/>
      <c r="S43" s="27"/>
      <c r="T43" s="26"/>
      <c r="U43" s="25"/>
      <c r="AD43" s="70"/>
      <c r="AE43" s="69"/>
      <c r="AF43" s="69"/>
      <c r="AG43" s="69"/>
      <c r="AH43" s="69"/>
      <c r="AI43" s="69"/>
      <c r="AJ43" s="69"/>
      <c r="AK43" s="69"/>
      <c r="AL43" s="69"/>
      <c r="AM43" s="69"/>
      <c r="AN43" s="69"/>
    </row>
    <row r="44" spans="1:256" s="62" customFormat="1" ht="16.5" x14ac:dyDescent="0.25">
      <c r="A44" s="245" t="s">
        <v>14</v>
      </c>
      <c r="B44" s="246"/>
      <c r="C44" s="67">
        <f t="shared" ref="C44:U44" si="15">SUM(C13+C21+C30+C39)</f>
        <v>328</v>
      </c>
      <c r="D44" s="67">
        <f t="shared" si="15"/>
        <v>296</v>
      </c>
      <c r="E44" s="67">
        <f t="shared" si="15"/>
        <v>32</v>
      </c>
      <c r="F44" s="65">
        <f t="shared" si="15"/>
        <v>68</v>
      </c>
      <c r="G44" s="247">
        <f t="shared" si="15"/>
        <v>6</v>
      </c>
      <c r="H44" s="248">
        <f t="shared" si="15"/>
        <v>0</v>
      </c>
      <c r="I44" s="68">
        <f t="shared" si="15"/>
        <v>11</v>
      </c>
      <c r="J44" s="67">
        <f t="shared" si="15"/>
        <v>74</v>
      </c>
      <c r="K44" s="65">
        <f t="shared" si="15"/>
        <v>6</v>
      </c>
      <c r="L44" s="66">
        <f t="shared" si="15"/>
        <v>19</v>
      </c>
      <c r="M44" s="67">
        <f t="shared" si="15"/>
        <v>98</v>
      </c>
      <c r="N44" s="67">
        <f t="shared" si="15"/>
        <v>2</v>
      </c>
      <c r="O44" s="65">
        <f t="shared" si="15"/>
        <v>50</v>
      </c>
      <c r="P44" s="66">
        <f t="shared" si="15"/>
        <v>36</v>
      </c>
      <c r="Q44" s="67">
        <f t="shared" si="15"/>
        <v>0</v>
      </c>
      <c r="R44" s="65">
        <f t="shared" si="15"/>
        <v>0</v>
      </c>
      <c r="S44" s="66">
        <f t="shared" si="15"/>
        <v>127</v>
      </c>
      <c r="T44" s="65">
        <f t="shared" si="15"/>
        <v>169</v>
      </c>
      <c r="U44" s="64">
        <f t="shared" si="15"/>
        <v>296</v>
      </c>
      <c r="V44" s="63"/>
      <c r="W44" s="63"/>
      <c r="X44" s="63"/>
      <c r="Y44" s="63"/>
      <c r="Z44" s="63"/>
      <c r="AA44" s="63"/>
      <c r="AB44" s="63"/>
      <c r="AC44" s="63"/>
      <c r="AD44" s="45"/>
      <c r="AE44" s="44"/>
      <c r="AF44" s="53"/>
      <c r="AG44" s="53"/>
      <c r="AH44" s="53"/>
      <c r="AI44" s="53"/>
      <c r="AJ44" s="53"/>
      <c r="AK44" s="53"/>
      <c r="AL44" s="53"/>
      <c r="AM44" s="53"/>
      <c r="AN44" s="5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</row>
    <row r="45" spans="1:256" s="41" customFormat="1" ht="17.25" thickBot="1" x14ac:dyDescent="0.3">
      <c r="A45" s="249" t="s">
        <v>2</v>
      </c>
      <c r="B45" s="250"/>
      <c r="C45" s="61" t="s">
        <v>13</v>
      </c>
      <c r="D45" s="60">
        <f>D44/C44</f>
        <v>0.90243902439024393</v>
      </c>
      <c r="E45" s="60">
        <f>E44/C44</f>
        <v>9.7560975609756101E-2</v>
      </c>
      <c r="F45" s="59" t="s">
        <v>13</v>
      </c>
      <c r="G45" s="251">
        <f>SUM(G44/U44)</f>
        <v>2.0270270270270271E-2</v>
      </c>
      <c r="H45" s="252"/>
      <c r="I45" s="58">
        <f>I44/U44</f>
        <v>3.7162162162162164E-2</v>
      </c>
      <c r="J45" s="57">
        <f>J44/U44</f>
        <v>0.25</v>
      </c>
      <c r="K45" s="55">
        <f>K44/U44</f>
        <v>2.0270270270270271E-2</v>
      </c>
      <c r="L45" s="56">
        <f>L44/U44</f>
        <v>6.4189189189189186E-2</v>
      </c>
      <c r="M45" s="57">
        <f>M44/U44</f>
        <v>0.33108108108108109</v>
      </c>
      <c r="N45" s="57">
        <f>N44/U44</f>
        <v>6.7567567567567571E-3</v>
      </c>
      <c r="O45" s="55">
        <f>O44/U44</f>
        <v>0.16891891891891891</v>
      </c>
      <c r="P45" s="56">
        <f>P44/U44</f>
        <v>0.12162162162162163</v>
      </c>
      <c r="Q45" s="57">
        <f>Q44/U44</f>
        <v>0</v>
      </c>
      <c r="R45" s="55">
        <f>R44/U44</f>
        <v>0</v>
      </c>
      <c r="S45" s="56">
        <f>S44/U44</f>
        <v>0.42905405405405406</v>
      </c>
      <c r="T45" s="55">
        <f>T44/U44</f>
        <v>0.57094594594594594</v>
      </c>
      <c r="U45" s="54">
        <f>U44/U44</f>
        <v>1</v>
      </c>
      <c r="V45" s="42"/>
      <c r="W45" s="42"/>
      <c r="X45" s="42"/>
      <c r="Y45" s="42"/>
      <c r="Z45" s="42"/>
      <c r="AA45" s="42"/>
      <c r="AB45" s="42"/>
      <c r="AC45" s="42"/>
      <c r="AD45" s="45"/>
      <c r="AE45" s="44"/>
      <c r="AF45" s="44"/>
      <c r="AG45" s="44"/>
      <c r="AH45" s="44"/>
      <c r="AI45" s="44"/>
      <c r="AJ45" s="44"/>
      <c r="AK45" s="44"/>
      <c r="AL45" s="44"/>
      <c r="AM45" s="44"/>
      <c r="AN45" s="53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</row>
    <row r="46" spans="1:256" s="41" customFormat="1" ht="16.5" x14ac:dyDescent="0.25">
      <c r="A46" s="230" t="s">
        <v>12</v>
      </c>
      <c r="B46" s="231"/>
      <c r="C46" s="231"/>
      <c r="D46" s="231"/>
      <c r="E46" s="231"/>
      <c r="F46" s="232"/>
      <c r="G46" s="233">
        <f>[1]TARGET!$B$4</f>
        <v>0.02</v>
      </c>
      <c r="H46" s="234"/>
      <c r="I46" s="48">
        <v>0.191</v>
      </c>
      <c r="J46" s="50">
        <v>0.23899999999999999</v>
      </c>
      <c r="K46" s="52">
        <f>[1]TARGET!$F$4</f>
        <v>6.0000000000000001E-3</v>
      </c>
      <c r="L46" s="51">
        <v>0.16200000000000001</v>
      </c>
      <c r="M46" s="50">
        <v>0.223</v>
      </c>
      <c r="N46" s="50">
        <v>5.0000000000000001E-3</v>
      </c>
      <c r="O46" s="47">
        <v>8.3000000000000004E-2</v>
      </c>
      <c r="P46" s="49">
        <v>9.0999999999999998E-2</v>
      </c>
      <c r="Q46" s="48">
        <f>[1]TARGET!$L$4</f>
        <v>0</v>
      </c>
      <c r="R46" s="47">
        <f>[1]TARGET!$M$4</f>
        <v>0</v>
      </c>
      <c r="S46" s="48">
        <v>0.52700000000000002</v>
      </c>
      <c r="T46" s="47">
        <v>0.47299999999999998</v>
      </c>
      <c r="U46" s="46">
        <f>[1]TARGET!$P$4</f>
        <v>1</v>
      </c>
      <c r="V46" s="42"/>
      <c r="W46" s="42"/>
      <c r="X46" s="42"/>
      <c r="Y46" s="42"/>
      <c r="Z46" s="42"/>
      <c r="AA46" s="42"/>
      <c r="AB46" s="42"/>
      <c r="AC46" s="42"/>
      <c r="AD46" s="45"/>
      <c r="AE46" s="44"/>
      <c r="AF46" s="43"/>
      <c r="AG46" s="43"/>
      <c r="AH46" s="43"/>
      <c r="AI46" s="43"/>
      <c r="AJ46" s="43"/>
      <c r="AK46" s="43"/>
      <c r="AL46" s="43"/>
      <c r="AM46" s="43"/>
      <c r="AN46" s="43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</row>
    <row r="47" spans="1:256" s="32" customFormat="1" ht="15.75" thickBot="1" x14ac:dyDescent="0.3">
      <c r="A47" s="235" t="s">
        <v>11</v>
      </c>
      <c r="B47" s="236"/>
      <c r="C47" s="236"/>
      <c r="D47" s="236"/>
      <c r="E47" s="236"/>
      <c r="F47" s="237"/>
      <c r="G47" s="238">
        <f>$U47*G46</f>
        <v>6.5600000000000005</v>
      </c>
      <c r="H47" s="239"/>
      <c r="I47" s="36">
        <f t="shared" ref="I47:T47" si="16">$U47*I46</f>
        <v>62.648000000000003</v>
      </c>
      <c r="J47" s="38">
        <f t="shared" si="16"/>
        <v>78.391999999999996</v>
      </c>
      <c r="K47" s="40">
        <f t="shared" si="16"/>
        <v>1.968</v>
      </c>
      <c r="L47" s="39">
        <f t="shared" si="16"/>
        <v>53.136000000000003</v>
      </c>
      <c r="M47" s="38">
        <f t="shared" si="16"/>
        <v>73.144000000000005</v>
      </c>
      <c r="N47" s="38">
        <f t="shared" si="16"/>
        <v>1.6400000000000001</v>
      </c>
      <c r="O47" s="35">
        <f t="shared" si="16"/>
        <v>27.224</v>
      </c>
      <c r="P47" s="37">
        <f t="shared" si="16"/>
        <v>29.847999999999999</v>
      </c>
      <c r="Q47" s="36">
        <f t="shared" si="16"/>
        <v>0</v>
      </c>
      <c r="R47" s="35">
        <f t="shared" si="16"/>
        <v>0</v>
      </c>
      <c r="S47" s="36">
        <f t="shared" si="16"/>
        <v>172.85599999999999</v>
      </c>
      <c r="T47" s="35">
        <f t="shared" si="16"/>
        <v>155.14400000000001</v>
      </c>
      <c r="U47" s="34">
        <f>C44</f>
        <v>328</v>
      </c>
      <c r="V47" s="33"/>
      <c r="W47" s="33"/>
      <c r="X47" s="33"/>
      <c r="Y47" s="33"/>
      <c r="Z47" s="33"/>
      <c r="AA47" s="33"/>
      <c r="AB47" s="33"/>
      <c r="AC47" s="33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</row>
    <row r="48" spans="1:256" s="23" customFormat="1" ht="15.75" thickBot="1" x14ac:dyDescent="0.3">
      <c r="A48" s="240" t="s">
        <v>10</v>
      </c>
      <c r="B48" s="241"/>
      <c r="C48" s="241"/>
      <c r="D48" s="241"/>
      <c r="E48" s="241"/>
      <c r="F48" s="242"/>
      <c r="G48" s="243"/>
      <c r="H48" s="244"/>
      <c r="I48" s="27"/>
      <c r="J48" s="29"/>
      <c r="K48" s="31"/>
      <c r="L48" s="30"/>
      <c r="M48" s="29"/>
      <c r="N48" s="29"/>
      <c r="O48" s="26"/>
      <c r="P48" s="28"/>
      <c r="Q48" s="27"/>
      <c r="R48" s="26"/>
      <c r="S48" s="27"/>
      <c r="T48" s="26"/>
      <c r="U48" s="25"/>
      <c r="V48" s="24"/>
      <c r="W48" s="24"/>
      <c r="X48" s="24"/>
      <c r="Y48" s="24"/>
      <c r="Z48" s="24"/>
      <c r="AA48" s="24"/>
      <c r="AB48" s="24"/>
      <c r="AC48" s="24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40" s="6" customFormat="1" ht="15.75" thickBo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s="6" customFormat="1" ht="15.75" thickBot="1" x14ac:dyDescent="0.3">
      <c r="A50" s="221" t="s">
        <v>9</v>
      </c>
      <c r="B50" s="222"/>
      <c r="C50" s="22" t="s">
        <v>8</v>
      </c>
      <c r="D50" s="21" t="s">
        <v>7</v>
      </c>
      <c r="E50" s="21" t="s">
        <v>6</v>
      </c>
      <c r="F50" s="20" t="s">
        <v>5</v>
      </c>
      <c r="G50" s="223" t="s">
        <v>4</v>
      </c>
      <c r="H50" s="224"/>
      <c r="I50" s="9"/>
      <c r="J50" s="225"/>
      <c r="K50" s="225"/>
      <c r="L50" s="225"/>
      <c r="M50" s="225"/>
      <c r="N50" s="225"/>
      <c r="O50" s="225"/>
      <c r="P50" s="19"/>
      <c r="Q50" s="7"/>
      <c r="R50" s="7"/>
      <c r="S50" s="7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s="6" customFormat="1" x14ac:dyDescent="0.25">
      <c r="A51" s="226" t="s">
        <v>3</v>
      </c>
      <c r="B51" s="227"/>
      <c r="C51" s="18">
        <f>I44+L44</f>
        <v>30</v>
      </c>
      <c r="D51" s="17">
        <f>J44+M44</f>
        <v>172</v>
      </c>
      <c r="E51" s="17">
        <f>K44+N44</f>
        <v>8</v>
      </c>
      <c r="F51" s="16">
        <f>O44+P44</f>
        <v>86</v>
      </c>
      <c r="G51" s="228">
        <f>SUM(C51:F51)</f>
        <v>296</v>
      </c>
      <c r="H51" s="229"/>
      <c r="I51" s="9"/>
      <c r="J51" s="8"/>
      <c r="K51" s="218"/>
      <c r="L51" s="218"/>
      <c r="M51" s="218"/>
      <c r="N51" s="218"/>
      <c r="O51" s="218"/>
      <c r="P51" s="7"/>
      <c r="Q51" s="7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s="6" customFormat="1" x14ac:dyDescent="0.25">
      <c r="A52" s="214" t="s">
        <v>2</v>
      </c>
      <c r="B52" s="215"/>
      <c r="C52" s="15">
        <f>C51/G51</f>
        <v>0.10135135135135136</v>
      </c>
      <c r="D52" s="14">
        <f>D51/G51</f>
        <v>0.58108108108108103</v>
      </c>
      <c r="E52" s="14">
        <f>E51/G51</f>
        <v>2.7027027027027029E-2</v>
      </c>
      <c r="F52" s="13">
        <f>F51/G51</f>
        <v>0.29054054054054052</v>
      </c>
      <c r="G52" s="216">
        <f>F52+E52+D52+C52</f>
        <v>0.99999999999999989</v>
      </c>
      <c r="H52" s="217"/>
      <c r="I52" s="9"/>
      <c r="J52" s="8"/>
      <c r="K52" s="218"/>
      <c r="L52" s="218"/>
      <c r="M52" s="218"/>
      <c r="N52" s="218"/>
      <c r="O52" s="218"/>
      <c r="P52" s="7"/>
      <c r="Q52" s="7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s="6" customFormat="1" ht="15.75" thickBot="1" x14ac:dyDescent="0.3">
      <c r="A53" s="210" t="s">
        <v>1</v>
      </c>
      <c r="B53" s="211"/>
      <c r="C53" s="12">
        <v>0.35299999999999998</v>
      </c>
      <c r="D53" s="11">
        <v>0.46200000000000002</v>
      </c>
      <c r="E53" s="11">
        <v>1.0999999999999999E-2</v>
      </c>
      <c r="F53" s="10">
        <v>0.17399999999999999</v>
      </c>
      <c r="G53" s="219">
        <f>C53+D53+E53+F53</f>
        <v>1</v>
      </c>
      <c r="H53" s="220"/>
      <c r="I53" s="9"/>
      <c r="J53" s="8"/>
      <c r="K53" s="218"/>
      <c r="L53" s="218"/>
      <c r="M53" s="218"/>
      <c r="N53" s="218"/>
      <c r="O53" s="218"/>
      <c r="P53" s="7"/>
      <c r="Q53" s="7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5.75" thickBot="1" x14ac:dyDescent="0.3">
      <c r="A54" s="210" t="s">
        <v>0</v>
      </c>
      <c r="B54" s="211"/>
      <c r="C54" s="5">
        <f>G54*C53</f>
        <v>115.78399999999999</v>
      </c>
      <c r="D54" s="4">
        <f>G54*D53</f>
        <v>151.536</v>
      </c>
      <c r="E54" s="4">
        <f>G54*E53</f>
        <v>3.6079999999999997</v>
      </c>
      <c r="F54" s="3">
        <f>G54*F53</f>
        <v>57.071999999999996</v>
      </c>
      <c r="G54" s="212">
        <f>U47</f>
        <v>328</v>
      </c>
      <c r="H54" s="213"/>
    </row>
    <row r="56" spans="1:40" ht="23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40" ht="24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40" ht="27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4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4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4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</sheetData>
  <mergeCells count="87">
    <mergeCell ref="A1:I1"/>
    <mergeCell ref="A2:U2"/>
    <mergeCell ref="A3:U3"/>
    <mergeCell ref="A4:A7"/>
    <mergeCell ref="B4:B7"/>
    <mergeCell ref="C4:C7"/>
    <mergeCell ref="D4:D7"/>
    <mergeCell ref="E4:E7"/>
    <mergeCell ref="F4:F7"/>
    <mergeCell ref="G4:U4"/>
    <mergeCell ref="G5:H6"/>
    <mergeCell ref="I5:O5"/>
    <mergeCell ref="P5:R5"/>
    <mergeCell ref="S5:U5"/>
    <mergeCell ref="I6:K6"/>
    <mergeCell ref="L6:O6"/>
    <mergeCell ref="Q6:R6"/>
    <mergeCell ref="S6:T6"/>
    <mergeCell ref="U6:U7"/>
    <mergeCell ref="A8:A12"/>
    <mergeCell ref="A13:B13"/>
    <mergeCell ref="G13:H13"/>
    <mergeCell ref="A14:B14"/>
    <mergeCell ref="G14:H14"/>
    <mergeCell ref="A15:F15"/>
    <mergeCell ref="G15:H15"/>
    <mergeCell ref="A16:F16"/>
    <mergeCell ref="G16:H16"/>
    <mergeCell ref="A17:F17"/>
    <mergeCell ref="G17:H17"/>
    <mergeCell ref="A18:A20"/>
    <mergeCell ref="A21:B21"/>
    <mergeCell ref="G21:H21"/>
    <mergeCell ref="A22:B22"/>
    <mergeCell ref="G22:H22"/>
    <mergeCell ref="A23:F23"/>
    <mergeCell ref="G23:H23"/>
    <mergeCell ref="A24:F24"/>
    <mergeCell ref="G24:H24"/>
    <mergeCell ref="A25:F25"/>
    <mergeCell ref="G25:H25"/>
    <mergeCell ref="A26:A29"/>
    <mergeCell ref="A30:B30"/>
    <mergeCell ref="G30:H30"/>
    <mergeCell ref="A31:B31"/>
    <mergeCell ref="G31:H31"/>
    <mergeCell ref="A32:F32"/>
    <mergeCell ref="G32:H32"/>
    <mergeCell ref="A33:F33"/>
    <mergeCell ref="G33:H33"/>
    <mergeCell ref="A34:F34"/>
    <mergeCell ref="G34:H34"/>
    <mergeCell ref="A35:A38"/>
    <mergeCell ref="A39:B39"/>
    <mergeCell ref="G39:H39"/>
    <mergeCell ref="A40:B40"/>
    <mergeCell ref="G40:H40"/>
    <mergeCell ref="A41:F41"/>
    <mergeCell ref="G41:H41"/>
    <mergeCell ref="A42:F42"/>
    <mergeCell ref="G42:H42"/>
    <mergeCell ref="A43:F43"/>
    <mergeCell ref="G43:H43"/>
    <mergeCell ref="A44:B44"/>
    <mergeCell ref="G44:H44"/>
    <mergeCell ref="A45:B45"/>
    <mergeCell ref="G45:H45"/>
    <mergeCell ref="A46:F46"/>
    <mergeCell ref="G46:H46"/>
    <mergeCell ref="A47:F47"/>
    <mergeCell ref="G47:H47"/>
    <mergeCell ref="A48:F48"/>
    <mergeCell ref="G48:H48"/>
    <mergeCell ref="A50:B50"/>
    <mergeCell ref="G50:H50"/>
    <mergeCell ref="J50:O50"/>
    <mergeCell ref="A51:B51"/>
    <mergeCell ref="G51:H51"/>
    <mergeCell ref="K51:O51"/>
    <mergeCell ref="A54:B54"/>
    <mergeCell ref="G54:H54"/>
    <mergeCell ref="A52:B52"/>
    <mergeCell ref="G52:H52"/>
    <mergeCell ref="K52:O52"/>
    <mergeCell ref="A53:B53"/>
    <mergeCell ref="G53:H53"/>
    <mergeCell ref="K53:O53"/>
  </mergeCells>
  <printOptions horizontalCentered="1" headings="1"/>
  <pageMargins left="0.11811023622047245" right="0.11811023622047245" top="0.55118110236220474" bottom="0.55118110236220474" header="0.31496062992125984" footer="0.31496062992125984"/>
  <pageSetup paperSize="9" scale="57" orientation="landscape" r:id="rId1"/>
  <headerFooter>
    <oddFooter>&amp;L&amp;F /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TARGET</vt:lpstr>
      <vt:lpstr>Departments</vt:lpstr>
      <vt:lpstr>WCG Inst W4</vt:lpstr>
      <vt:lpstr>Departments</vt:lpstr>
      <vt:lpstr>TARGET!Print_Area</vt:lpstr>
      <vt:lpstr>'WCG Inst W4'!Print_Area</vt:lpstr>
    </vt:vector>
  </TitlesOfParts>
  <Company>PGWC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Oosthuizen</dc:creator>
  <cp:lastModifiedBy>Lynne Saayman</cp:lastModifiedBy>
  <cp:lastPrinted>2015-06-26T07:40:10Z</cp:lastPrinted>
  <dcterms:created xsi:type="dcterms:W3CDTF">2015-05-29T05:58:53Z</dcterms:created>
  <dcterms:modified xsi:type="dcterms:W3CDTF">2015-07-01T06:06:36Z</dcterms:modified>
</cp:coreProperties>
</file>